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P:\Dokumenty\Výběrová řízení\Holice, Havlíčkova - kanalizace\2025\"/>
    </mc:Choice>
  </mc:AlternateContent>
  <xr:revisionPtr revIDLastSave="0" documentId="8_{4088DE10-1DB9-4940-AF3B-0BFBD2B9D7C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kapitulace stavby" sheetId="1" r:id="rId1"/>
    <sheet name="SO 02 - Úsek Š3-Š6" sheetId="2" r:id="rId2"/>
    <sheet name="SO 03 - Vodovodní řad" sheetId="3" r:id="rId3"/>
    <sheet name="03 - Vedlejší a ostatní n..." sheetId="4" r:id="rId4"/>
  </sheets>
  <definedNames>
    <definedName name="_xlnm._FilterDatabase" localSheetId="3" hidden="1">'03 - Vedlejší a ostatní n...'!$C$123:$K$159</definedName>
    <definedName name="_xlnm._FilterDatabase" localSheetId="1" hidden="1">'SO 02 - Úsek Š3-Š6'!$C$125:$K$371</definedName>
    <definedName name="_xlnm._FilterDatabase" localSheetId="2" hidden="1">'SO 03 - Vodovodní řad'!$C$125:$K$351</definedName>
    <definedName name="_xlnm.Print_Titles" localSheetId="3">'03 - Vedlejší a ostatní n...'!$123:$123</definedName>
    <definedName name="_xlnm.Print_Titles" localSheetId="0">'Rekapitulace stavby'!$92:$92</definedName>
    <definedName name="_xlnm.Print_Titles" localSheetId="1">'SO 02 - Úsek Š3-Š6'!$125:$125</definedName>
    <definedName name="_xlnm.Print_Titles" localSheetId="2">'SO 03 - Vodovodní řad'!$125:$125</definedName>
    <definedName name="_xlnm.Print_Area" localSheetId="3">'03 - Vedlejší a ostatní n...'!$C$4:$J$76,'03 - Vedlejší a ostatní n...'!$C$82:$J$105,'03 - Vedlejší a ostatní n...'!$C$111:$K$159</definedName>
    <definedName name="_xlnm.Print_Area" localSheetId="0">'Rekapitulace stavby'!$D$4:$AO$76,'Rekapitulace stavby'!$C$82:$AQ$98</definedName>
    <definedName name="_xlnm.Print_Area" localSheetId="1">'SO 02 - Úsek Š3-Š6'!$C$4:$J$76,'SO 02 - Úsek Š3-Š6'!$C$82:$J$107,'SO 02 - Úsek Š3-Š6'!$C$113:$K$371</definedName>
    <definedName name="_xlnm.Print_Area" localSheetId="2">'SO 03 - Vodovodní řad'!$C$4:$J$76,'SO 03 - Vodovodní řad'!$C$82:$J$107,'SO 03 - Vodovodní řad'!$C$113:$K$351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121" i="4"/>
  <c r="J17" i="4"/>
  <c r="J12" i="4"/>
  <c r="J118" i="4"/>
  <c r="E7" i="4"/>
  <c r="E85" i="4"/>
  <c r="J37" i="3"/>
  <c r="J36" i="3"/>
  <c r="AY96" i="1"/>
  <c r="J35" i="3"/>
  <c r="AX96" i="1"/>
  <c r="BI351" i="3"/>
  <c r="BH351" i="3"/>
  <c r="BG351" i="3"/>
  <c r="BF351" i="3"/>
  <c r="T351" i="3"/>
  <c r="R351" i="3"/>
  <c r="P351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T344" i="3"/>
  <c r="R345" i="3"/>
  <c r="R344" i="3"/>
  <c r="P345" i="3"/>
  <c r="P344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1" i="3"/>
  <c r="BH241" i="3"/>
  <c r="BG241" i="3"/>
  <c r="BF241" i="3"/>
  <c r="T241" i="3"/>
  <c r="R241" i="3"/>
  <c r="P241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09" i="3"/>
  <c r="BH209" i="3"/>
  <c r="BG209" i="3"/>
  <c r="BF209" i="3"/>
  <c r="T209" i="3"/>
  <c r="R209" i="3"/>
  <c r="P209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3" i="3"/>
  <c r="BH163" i="3"/>
  <c r="BG163" i="3"/>
  <c r="BF163" i="3"/>
  <c r="T163" i="3"/>
  <c r="R163" i="3"/>
  <c r="P163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92" i="3"/>
  <c r="J17" i="3"/>
  <c r="J12" i="3"/>
  <c r="J120" i="3"/>
  <c r="E7" i="3"/>
  <c r="E116" i="3"/>
  <c r="J37" i="2"/>
  <c r="J36" i="2"/>
  <c r="AY95" i="1"/>
  <c r="J35" i="2"/>
  <c r="AX95" i="1"/>
  <c r="BI371" i="2"/>
  <c r="BH371" i="2"/>
  <c r="BG371" i="2"/>
  <c r="BF371" i="2"/>
  <c r="T371" i="2"/>
  <c r="T370" i="2"/>
  <c r="R371" i="2"/>
  <c r="R370" i="2"/>
  <c r="P371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2" i="2"/>
  <c r="BH182" i="2"/>
  <c r="BG182" i="2"/>
  <c r="BF182" i="2"/>
  <c r="T182" i="2"/>
  <c r="R182" i="2"/>
  <c r="P182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2" i="2"/>
  <c r="J91" i="2"/>
  <c r="F91" i="2"/>
  <c r="F89" i="2"/>
  <c r="E87" i="2"/>
  <c r="J18" i="2"/>
  <c r="E18" i="2"/>
  <c r="F123" i="2"/>
  <c r="J17" i="2"/>
  <c r="J12" i="2"/>
  <c r="J120" i="2"/>
  <c r="E7" i="2"/>
  <c r="E116" i="2"/>
  <c r="L90" i="1"/>
  <c r="AM90" i="1"/>
  <c r="AM89" i="1"/>
  <c r="L89" i="1"/>
  <c r="AM87" i="1"/>
  <c r="L87" i="1"/>
  <c r="L85" i="1"/>
  <c r="L84" i="1"/>
  <c r="BK307" i="2"/>
  <c r="BK298" i="2"/>
  <c r="J285" i="2"/>
  <c r="BK215" i="2"/>
  <c r="BK339" i="2"/>
  <c r="BK322" i="2"/>
  <c r="J315" i="2"/>
  <c r="BK299" i="2"/>
  <c r="J228" i="2"/>
  <c r="AS94" i="1"/>
  <c r="J192" i="2"/>
  <c r="J140" i="2"/>
  <c r="J263" i="2"/>
  <c r="J239" i="2"/>
  <c r="J212" i="2"/>
  <c r="BK164" i="2"/>
  <c r="BK290" i="3"/>
  <c r="BK265" i="3"/>
  <c r="BK281" i="3"/>
  <c r="BK277" i="3"/>
  <c r="BK272" i="3"/>
  <c r="BK361" i="2"/>
  <c r="BK267" i="2"/>
  <c r="J292" i="2"/>
  <c r="BK243" i="2"/>
  <c r="J231" i="2"/>
  <c r="BK195" i="2"/>
  <c r="J153" i="2"/>
  <c r="BK286" i="3"/>
  <c r="J229" i="3"/>
  <c r="BK310" i="3"/>
  <c r="BK282" i="3"/>
  <c r="BK200" i="3"/>
  <c r="J296" i="3"/>
  <c r="J319" i="3"/>
  <c r="J351" i="3"/>
  <c r="BK315" i="3"/>
  <c r="J274" i="3"/>
  <c r="BK134" i="3"/>
  <c r="J153" i="3"/>
  <c r="J143" i="3"/>
  <c r="J246" i="3"/>
  <c r="J301" i="3"/>
  <c r="J189" i="3"/>
  <c r="J203" i="3"/>
  <c r="J271" i="3"/>
  <c r="J157" i="4"/>
  <c r="BK143" i="4"/>
  <c r="J156" i="4"/>
  <c r="J140" i="4"/>
  <c r="BK288" i="2"/>
  <c r="BK347" i="2"/>
  <c r="BK329" i="2"/>
  <c r="BK321" i="2"/>
  <c r="BK367" i="2"/>
  <c r="BK300" i="2"/>
  <c r="BK293" i="2"/>
  <c r="J237" i="2"/>
  <c r="J241" i="2"/>
  <c r="J350" i="2"/>
  <c r="BK333" i="2"/>
  <c r="J322" i="2"/>
  <c r="BK314" i="2"/>
  <c r="J300" i="2"/>
  <c r="BK228" i="2"/>
  <c r="BK175" i="2"/>
  <c r="J152" i="2"/>
  <c r="J298" i="3"/>
  <c r="BK180" i="3"/>
  <c r="BK241" i="3"/>
  <c r="BK214" i="3"/>
  <c r="J276" i="3"/>
  <c r="BK324" i="3"/>
  <c r="BK278" i="3"/>
  <c r="BK253" i="3"/>
  <c r="J154" i="4"/>
  <c r="J143" i="4"/>
  <c r="BK130" i="4"/>
  <c r="J367" i="2"/>
  <c r="J303" i="2"/>
  <c r="J299" i="2"/>
  <c r="J294" i="2"/>
  <c r="J289" i="2"/>
  <c r="BK242" i="2"/>
  <c r="J208" i="2"/>
  <c r="BK169" i="2"/>
  <c r="J357" i="2"/>
  <c r="BK342" i="2"/>
  <c r="J329" i="2"/>
  <c r="J321" i="2"/>
  <c r="J313" i="2"/>
  <c r="BK304" i="2"/>
  <c r="J296" i="2"/>
  <c r="J251" i="2"/>
  <c r="J175" i="2"/>
  <c r="J242" i="2"/>
  <c r="BK357" i="2"/>
  <c r="J328" i="2"/>
  <c r="J320" i="2"/>
  <c r="J306" i="2"/>
  <c r="J172" i="2"/>
  <c r="J169" i="2"/>
  <c r="J200" i="2"/>
  <c r="BK295" i="2"/>
  <c r="J243" i="2"/>
  <c r="J271" i="2"/>
  <c r="J240" i="2"/>
  <c r="J219" i="2"/>
  <c r="BK319" i="3"/>
  <c r="BK345" i="3"/>
  <c r="BK309" i="3"/>
  <c r="BK279" i="3"/>
  <c r="J269" i="3"/>
  <c r="BK173" i="3"/>
  <c r="J314" i="3"/>
  <c r="BK189" i="3"/>
  <c r="BK304" i="3"/>
  <c r="J305" i="3"/>
  <c r="J297" i="3"/>
  <c r="BK237" i="3"/>
  <c r="BK271" i="3"/>
  <c r="J200" i="3"/>
  <c r="J294" i="3"/>
  <c r="BK157" i="4"/>
  <c r="BK145" i="4"/>
  <c r="BK127" i="4"/>
  <c r="BK141" i="4"/>
  <c r="J148" i="2"/>
  <c r="BK240" i="2"/>
  <c r="J259" i="2"/>
  <c r="J354" i="2"/>
  <c r="J336" i="2"/>
  <c r="BK325" i="2"/>
  <c r="BK316" i="2"/>
  <c r="BK308" i="2"/>
  <c r="BK289" i="2"/>
  <c r="BK364" i="2"/>
  <c r="BK156" i="2"/>
  <c r="BK230" i="2"/>
  <c r="BK196" i="2"/>
  <c r="J161" i="2"/>
  <c r="BK295" i="3"/>
  <c r="J241" i="3"/>
  <c r="BK293" i="3"/>
  <c r="J315" i="3"/>
  <c r="J338" i="3"/>
  <c r="J304" i="3"/>
  <c r="BK251" i="3"/>
  <c r="J233" i="3"/>
  <c r="J248" i="3"/>
  <c r="BK289" i="3"/>
  <c r="J209" i="3"/>
  <c r="J278" i="3"/>
  <c r="BK150" i="4"/>
  <c r="BK306" i="2"/>
  <c r="J298" i="2"/>
  <c r="BK283" i="2"/>
  <c r="BK239" i="2"/>
  <c r="BK204" i="2"/>
  <c r="BK336" i="2"/>
  <c r="BK137" i="2"/>
  <c r="J333" i="3"/>
  <c r="BK276" i="3"/>
  <c r="BK246" i="3"/>
  <c r="BK262" i="3"/>
  <c r="J173" i="3"/>
  <c r="BK338" i="3"/>
  <c r="J311" i="3"/>
  <c r="BK280" i="3"/>
  <c r="BK298" i="3"/>
  <c r="J324" i="3"/>
  <c r="J286" i="3"/>
  <c r="BK223" i="3"/>
  <c r="BK311" i="3"/>
  <c r="J252" i="3"/>
  <c r="J281" i="3"/>
  <c r="BK185" i="3"/>
  <c r="BK308" i="3"/>
  <c r="J158" i="4"/>
  <c r="J148" i="4"/>
  <c r="J136" i="4"/>
  <c r="J142" i="4"/>
  <c r="J134" i="4"/>
  <c r="BK251" i="2"/>
  <c r="J164" i="2"/>
  <c r="BK350" i="2"/>
  <c r="BK231" i="2"/>
  <c r="J283" i="2"/>
  <c r="BK153" i="2"/>
  <c r="BK237" i="2"/>
  <c r="BK224" i="2"/>
  <c r="BK172" i="2"/>
  <c r="BK140" i="2"/>
  <c r="BK252" i="3"/>
  <c r="J262" i="3"/>
  <c r="BK333" i="3"/>
  <c r="J163" i="3"/>
  <c r="BK203" i="3"/>
  <c r="J223" i="3"/>
  <c r="BK249" i="3"/>
  <c r="BK299" i="3"/>
  <c r="J347" i="2"/>
  <c r="BK324" i="2"/>
  <c r="J314" i="2"/>
  <c r="BK303" i="2"/>
  <c r="BK247" i="2"/>
  <c r="BK129" i="2"/>
  <c r="J195" i="2"/>
  <c r="J275" i="2"/>
  <c r="BK343" i="2"/>
  <c r="BK259" i="2"/>
  <c r="BK341" i="3"/>
  <c r="BK163" i="3"/>
  <c r="J275" i="3"/>
  <c r="J284" i="3"/>
  <c r="J313" i="3"/>
  <c r="J290" i="3"/>
  <c r="BK300" i="3"/>
  <c r="BK147" i="3"/>
  <c r="J330" i="2"/>
  <c r="BK320" i="2"/>
  <c r="J308" i="2"/>
  <c r="J224" i="2"/>
  <c r="J293" i="2"/>
  <c r="J189" i="2"/>
  <c r="BK271" i="2"/>
  <c r="BK296" i="2"/>
  <c r="J289" i="3"/>
  <c r="BK247" i="3"/>
  <c r="BK288" i="3"/>
  <c r="BK334" i="3"/>
  <c r="J292" i="3"/>
  <c r="J249" i="3"/>
  <c r="BK248" i="3"/>
  <c r="BK209" i="3"/>
  <c r="J257" i="3"/>
  <c r="J279" i="3"/>
  <c r="BK152" i="4"/>
  <c r="J128" i="4"/>
  <c r="BK142" i="4"/>
  <c r="J361" i="2"/>
  <c r="BK297" i="2"/>
  <c r="J279" i="2"/>
  <c r="J233" i="2"/>
  <c r="J196" i="2"/>
  <c r="J343" i="2"/>
  <c r="J324" i="2"/>
  <c r="BK316" i="3"/>
  <c r="BK328" i="3"/>
  <c r="J287" i="3"/>
  <c r="J334" i="3"/>
  <c r="BK291" i="3"/>
  <c r="J347" i="3"/>
  <c r="J300" i="3"/>
  <c r="J247" i="3"/>
  <c r="J288" i="3"/>
  <c r="BK181" i="3"/>
  <c r="J250" i="3"/>
  <c r="BK139" i="3"/>
  <c r="BK156" i="4"/>
  <c r="J130" i="4"/>
  <c r="J145" i="4"/>
  <c r="BK128" i="4"/>
  <c r="J364" i="2"/>
  <c r="BK292" i="2"/>
  <c r="J267" i="2"/>
  <c r="BK328" i="2"/>
  <c r="BK279" i="2"/>
  <c r="BK241" i="2"/>
  <c r="J204" i="2"/>
  <c r="J156" i="2"/>
  <c r="BK273" i="3"/>
  <c r="J214" i="3"/>
  <c r="J285" i="3"/>
  <c r="J180" i="3"/>
  <c r="BK158" i="4"/>
  <c r="J304" i="2"/>
  <c r="BK182" i="2"/>
  <c r="BK354" i="2"/>
  <c r="J342" i="2"/>
  <c r="J325" i="2"/>
  <c r="BK313" i="2"/>
  <c r="J295" i="2"/>
  <c r="BK212" i="2"/>
  <c r="BK371" i="2"/>
  <c r="J371" i="2"/>
  <c r="BK285" i="2"/>
  <c r="J339" i="2"/>
  <c r="BK275" i="2"/>
  <c r="BK238" i="2"/>
  <c r="BK189" i="2"/>
  <c r="J129" i="2"/>
  <c r="J193" i="3"/>
  <c r="BK294" i="3"/>
  <c r="BK270" i="3"/>
  <c r="J308" i="3"/>
  <c r="BK296" i="3"/>
  <c r="BK284" i="3"/>
  <c r="J272" i="3"/>
  <c r="BK153" i="3"/>
  <c r="J251" i="3"/>
  <c r="BK287" i="3"/>
  <c r="BK159" i="4"/>
  <c r="J305" i="2"/>
  <c r="BK208" i="2"/>
  <c r="J137" i="2"/>
  <c r="BK330" i="2"/>
  <c r="J316" i="2"/>
  <c r="J307" i="2"/>
  <c r="J288" i="2"/>
  <c r="BK219" i="2"/>
  <c r="BK294" i="2"/>
  <c r="BK144" i="2"/>
  <c r="BK192" i="2"/>
  <c r="J255" i="2"/>
  <c r="BK152" i="2"/>
  <c r="BK255" i="2"/>
  <c r="BK233" i="2"/>
  <c r="J182" i="2"/>
  <c r="BK132" i="2"/>
  <c r="J299" i="3"/>
  <c r="BK297" i="3"/>
  <c r="J312" i="3"/>
  <c r="J273" i="3"/>
  <c r="J341" i="3"/>
  <c r="BK274" i="3"/>
  <c r="J316" i="3"/>
  <c r="BK347" i="3"/>
  <c r="BK305" i="3"/>
  <c r="J277" i="3"/>
  <c r="J270" i="3"/>
  <c r="J295" i="3"/>
  <c r="J150" i="3"/>
  <c r="J147" i="3"/>
  <c r="J237" i="3"/>
  <c r="BK305" i="2"/>
  <c r="BK263" i="2"/>
  <c r="J132" i="2"/>
  <c r="J247" i="2"/>
  <c r="BK285" i="3"/>
  <c r="J219" i="3"/>
  <c r="BK313" i="3"/>
  <c r="J258" i="3"/>
  <c r="J345" i="3"/>
  <c r="J310" i="3"/>
  <c r="BK257" i="3"/>
  <c r="BK129" i="3"/>
  <c r="BK307" i="3"/>
  <c r="J265" i="3"/>
  <c r="J181" i="3"/>
  <c r="BK283" i="3"/>
  <c r="J306" i="3"/>
  <c r="BK301" i="3"/>
  <c r="BK258" i="3"/>
  <c r="BK233" i="3"/>
  <c r="J307" i="3"/>
  <c r="BK269" i="3"/>
  <c r="BK143" i="3"/>
  <c r="J282" i="3"/>
  <c r="BK292" i="3"/>
  <c r="J159" i="4"/>
  <c r="J152" i="4"/>
  <c r="J141" i="4"/>
  <c r="BK148" i="4"/>
  <c r="BK140" i="4"/>
  <c r="BK136" i="4"/>
  <c r="J144" i="2"/>
  <c r="J333" i="2"/>
  <c r="BK315" i="2"/>
  <c r="J297" i="2"/>
  <c r="J215" i="2"/>
  <c r="BK148" i="2"/>
  <c r="BK193" i="3"/>
  <c r="BK219" i="3"/>
  <c r="BK250" i="3"/>
  <c r="J129" i="3"/>
  <c r="BK150" i="3"/>
  <c r="J309" i="3"/>
  <c r="BK229" i="3"/>
  <c r="J176" i="3"/>
  <c r="J291" i="3"/>
  <c r="BK154" i="4"/>
  <c r="BK134" i="4"/>
  <c r="J150" i="4"/>
  <c r="J127" i="4"/>
  <c r="J238" i="2"/>
  <c r="J230" i="2"/>
  <c r="BK200" i="2"/>
  <c r="BK161" i="2"/>
  <c r="J185" i="3"/>
  <c r="J280" i="3"/>
  <c r="BK275" i="3"/>
  <c r="BK314" i="3"/>
  <c r="J328" i="3"/>
  <c r="J283" i="3"/>
  <c r="BK351" i="3"/>
  <c r="J293" i="3"/>
  <c r="J253" i="3"/>
  <c r="BK176" i="3"/>
  <c r="BK306" i="3"/>
  <c r="J139" i="3"/>
  <c r="J134" i="3"/>
  <c r="BK312" i="3"/>
  <c r="R223" i="2" l="1"/>
  <c r="BK223" i="2"/>
  <c r="J223" i="2"/>
  <c r="J99" i="2"/>
  <c r="R232" i="2"/>
  <c r="T323" i="2"/>
  <c r="P128" i="2"/>
  <c r="P232" i="2"/>
  <c r="P346" i="2"/>
  <c r="T284" i="2"/>
  <c r="P246" i="2"/>
  <c r="R284" i="2"/>
  <c r="BK284" i="2"/>
  <c r="J284" i="2"/>
  <c r="J103" i="2"/>
  <c r="R128" i="2"/>
  <c r="T232" i="2"/>
  <c r="T346" i="2"/>
  <c r="P223" i="2"/>
  <c r="P229" i="2"/>
  <c r="BK323" i="2"/>
  <c r="J323" i="2"/>
  <c r="J104" i="2"/>
  <c r="BK128" i="2"/>
  <c r="J128" i="2" s="1"/>
  <c r="J98" i="2" s="1"/>
  <c r="T223" i="2"/>
  <c r="R229" i="2"/>
  <c r="R323" i="2"/>
  <c r="T128" i="3"/>
  <c r="P213" i="3"/>
  <c r="T213" i="3"/>
  <c r="BK222" i="3"/>
  <c r="J222" i="3"/>
  <c r="J100" i="3"/>
  <c r="T222" i="3"/>
  <c r="BK232" i="3"/>
  <c r="J232" i="3"/>
  <c r="J101" i="3"/>
  <c r="T232" i="3"/>
  <c r="R332" i="3"/>
  <c r="T245" i="3"/>
  <c r="BK346" i="3"/>
  <c r="J346" i="3"/>
  <c r="J106" i="3" s="1"/>
  <c r="BK246" i="2"/>
  <c r="J246" i="2"/>
  <c r="J102" i="2"/>
  <c r="R346" i="2"/>
  <c r="BK128" i="3"/>
  <c r="J128" i="3"/>
  <c r="J98" i="3"/>
  <c r="R213" i="3"/>
  <c r="R222" i="3"/>
  <c r="R232" i="3"/>
  <c r="R323" i="3"/>
  <c r="T346" i="3"/>
  <c r="T128" i="2"/>
  <c r="BK229" i="2"/>
  <c r="J229" i="2"/>
  <c r="J100" i="2" s="1"/>
  <c r="T229" i="2"/>
  <c r="P323" i="2"/>
  <c r="R246" i="2"/>
  <c r="BK213" i="3"/>
  <c r="J213" i="3"/>
  <c r="J99" i="3"/>
  <c r="P222" i="3"/>
  <c r="P232" i="3"/>
  <c r="P332" i="3"/>
  <c r="T246" i="2"/>
  <c r="R128" i="3"/>
  <c r="R245" i="3"/>
  <c r="P323" i="3"/>
  <c r="T332" i="3"/>
  <c r="R346" i="3"/>
  <c r="BK126" i="4"/>
  <c r="BK125" i="4"/>
  <c r="J125" i="4"/>
  <c r="J97" i="4"/>
  <c r="P126" i="4"/>
  <c r="P125" i="4"/>
  <c r="P133" i="4"/>
  <c r="P132" i="4"/>
  <c r="P284" i="2"/>
  <c r="P128" i="3"/>
  <c r="BK245" i="3"/>
  <c r="J245" i="3"/>
  <c r="J102" i="3" s="1"/>
  <c r="BK323" i="3"/>
  <c r="J323" i="3"/>
  <c r="J103" i="3"/>
  <c r="BK332" i="3"/>
  <c r="J332" i="3"/>
  <c r="J104" i="3"/>
  <c r="P346" i="3"/>
  <c r="R126" i="4"/>
  <c r="R125" i="4"/>
  <c r="BK133" i="4"/>
  <c r="J133" i="4"/>
  <c r="J100" i="4" s="1"/>
  <c r="R133" i="4"/>
  <c r="R132" i="4"/>
  <c r="BK139" i="4"/>
  <c r="BK138" i="4" s="1"/>
  <c r="J138" i="4" s="1"/>
  <c r="J101" i="4" s="1"/>
  <c r="R139" i="4"/>
  <c r="R138" i="4" s="1"/>
  <c r="T139" i="4"/>
  <c r="T138" i="4"/>
  <c r="BK147" i="4"/>
  <c r="J147" i="4" s="1"/>
  <c r="J104" i="4" s="1"/>
  <c r="P147" i="4"/>
  <c r="P146" i="4"/>
  <c r="T147" i="4"/>
  <c r="T146" i="4"/>
  <c r="BK232" i="2"/>
  <c r="J232" i="2"/>
  <c r="J101" i="2" s="1"/>
  <c r="BK346" i="2"/>
  <c r="J346" i="2"/>
  <c r="J105" i="2"/>
  <c r="P245" i="3"/>
  <c r="T323" i="3"/>
  <c r="T126" i="4"/>
  <c r="T125" i="4"/>
  <c r="T133" i="4"/>
  <c r="T132" i="4"/>
  <c r="P139" i="4"/>
  <c r="P138" i="4"/>
  <c r="R147" i="4"/>
  <c r="R146" i="4"/>
  <c r="BK370" i="2"/>
  <c r="J370" i="2"/>
  <c r="J106" i="2" s="1"/>
  <c r="BK344" i="3"/>
  <c r="J344" i="3"/>
  <c r="J105" i="3"/>
  <c r="E114" i="4"/>
  <c r="BE127" i="4"/>
  <c r="BE128" i="4"/>
  <c r="BE143" i="4"/>
  <c r="BE134" i="4"/>
  <c r="BE140" i="4"/>
  <c r="BE145" i="4"/>
  <c r="BE150" i="4"/>
  <c r="J89" i="4"/>
  <c r="F92" i="4"/>
  <c r="BE130" i="4"/>
  <c r="BE136" i="4"/>
  <c r="BE141" i="4"/>
  <c r="BE142" i="4"/>
  <c r="BE148" i="4"/>
  <c r="BE152" i="4"/>
  <c r="BE154" i="4"/>
  <c r="BE156" i="4"/>
  <c r="BE157" i="4"/>
  <c r="BE158" i="4"/>
  <c r="BE159" i="4"/>
  <c r="BE289" i="3"/>
  <c r="BE300" i="3"/>
  <c r="BE288" i="3"/>
  <c r="BE291" i="3"/>
  <c r="F123" i="3"/>
  <c r="BE143" i="3"/>
  <c r="BE150" i="3"/>
  <c r="BE185" i="3"/>
  <c r="BE246" i="3"/>
  <c r="BE253" i="3"/>
  <c r="BE270" i="3"/>
  <c r="BE294" i="3"/>
  <c r="BE301" i="3"/>
  <c r="BE305" i="3"/>
  <c r="BK127" i="2"/>
  <c r="J127" i="2" s="1"/>
  <c r="J97" i="2" s="1"/>
  <c r="J89" i="3"/>
  <c r="BE163" i="3"/>
  <c r="BE241" i="3"/>
  <c r="BE273" i="3"/>
  <c r="BE298" i="3"/>
  <c r="BE306" i="3"/>
  <c r="BE307" i="3"/>
  <c r="E85" i="3"/>
  <c r="BE134" i="3"/>
  <c r="BE209" i="3"/>
  <c r="BE214" i="3"/>
  <c r="BE314" i="3"/>
  <c r="BE219" i="3"/>
  <c r="BE233" i="3"/>
  <c r="BE252" i="3"/>
  <c r="BE279" i="3"/>
  <c r="BE324" i="3"/>
  <c r="BE193" i="3"/>
  <c r="BE223" i="3"/>
  <c r="BE229" i="3"/>
  <c r="BE249" i="3"/>
  <c r="BE271" i="3"/>
  <c r="BE276" i="3"/>
  <c r="BE293" i="3"/>
  <c r="BE296" i="3"/>
  <c r="BE297" i="3"/>
  <c r="BE308" i="3"/>
  <c r="BE257" i="3"/>
  <c r="BE262" i="3"/>
  <c r="BE129" i="3"/>
  <c r="BE248" i="3"/>
  <c r="BE250" i="3"/>
  <c r="BE277" i="3"/>
  <c r="BE282" i="3"/>
  <c r="BE285" i="3"/>
  <c r="BE286" i="3"/>
  <c r="BE299" i="3"/>
  <c r="BE304" i="3"/>
  <c r="BE312" i="3"/>
  <c r="BE316" i="3"/>
  <c r="BE333" i="3"/>
  <c r="BE341" i="3"/>
  <c r="BE351" i="3"/>
  <c r="BE328" i="3"/>
  <c r="BE281" i="3"/>
  <c r="BE284" i="3"/>
  <c r="BE290" i="3"/>
  <c r="BE347" i="3"/>
  <c r="BE272" i="3"/>
  <c r="BE311" i="3"/>
  <c r="BE334" i="3"/>
  <c r="BE345" i="3"/>
  <c r="BE181" i="3"/>
  <c r="BE189" i="3"/>
  <c r="BE203" i="3"/>
  <c r="BE310" i="3"/>
  <c r="BE315" i="3"/>
  <c r="BE280" i="3"/>
  <c r="BE283" i="3"/>
  <c r="BE265" i="3"/>
  <c r="BE269" i="3"/>
  <c r="BE338" i="3"/>
  <c r="BE247" i="3"/>
  <c r="BE278" i="3"/>
  <c r="BE292" i="3"/>
  <c r="BE295" i="3"/>
  <c r="BE313" i="3"/>
  <c r="BE147" i="3"/>
  <c r="BE173" i="3"/>
  <c r="BE237" i="3"/>
  <c r="BE275" i="3"/>
  <c r="BE287" i="3"/>
  <c r="BE139" i="3"/>
  <c r="BE153" i="3"/>
  <c r="BE251" i="3"/>
  <c r="BE258" i="3"/>
  <c r="BE176" i="3"/>
  <c r="BE180" i="3"/>
  <c r="BE200" i="3"/>
  <c r="BE274" i="3"/>
  <c r="BE309" i="3"/>
  <c r="BE319" i="3"/>
  <c r="J89" i="2"/>
  <c r="BE152" i="2"/>
  <c r="BE153" i="2"/>
  <c r="BE156" i="2"/>
  <c r="BE161" i="2"/>
  <c r="BE169" i="2"/>
  <c r="BE196" i="2"/>
  <c r="BE208" i="2"/>
  <c r="BE228" i="2"/>
  <c r="BE230" i="2"/>
  <c r="BE231" i="2"/>
  <c r="BE233" i="2"/>
  <c r="BE238" i="2"/>
  <c r="BE241" i="2"/>
  <c r="BE242" i="2"/>
  <c r="BE255" i="2"/>
  <c r="BE271" i="2"/>
  <c r="BE275" i="2"/>
  <c r="BE367" i="2"/>
  <c r="BE148" i="2"/>
  <c r="BE333" i="2"/>
  <c r="E85" i="2"/>
  <c r="BE132" i="2"/>
  <c r="BE144" i="2"/>
  <c r="BE219" i="2"/>
  <c r="BE279" i="2"/>
  <c r="BE164" i="2"/>
  <c r="BE204" i="2"/>
  <c r="BE215" i="2"/>
  <c r="BE137" i="2"/>
  <c r="BE361" i="2"/>
  <c r="F92" i="2"/>
  <c r="BE292" i="2"/>
  <c r="BE293" i="2"/>
  <c r="BE239" i="2"/>
  <c r="BE295" i="2"/>
  <c r="BE303" i="2"/>
  <c r="BE306" i="2"/>
  <c r="BE307" i="2"/>
  <c r="BE308" i="2"/>
  <c r="BE313" i="2"/>
  <c r="BE314" i="2"/>
  <c r="BE315" i="2"/>
  <c r="BE316" i="2"/>
  <c r="BE320" i="2"/>
  <c r="BE321" i="2"/>
  <c r="BE322" i="2"/>
  <c r="BE324" i="2"/>
  <c r="BE325" i="2"/>
  <c r="BE328" i="2"/>
  <c r="BE329" i="2"/>
  <c r="BE330" i="2"/>
  <c r="BE336" i="2"/>
  <c r="BE339" i="2"/>
  <c r="BE342" i="2"/>
  <c r="BE343" i="2"/>
  <c r="BE347" i="2"/>
  <c r="BE350" i="2"/>
  <c r="BE354" i="2"/>
  <c r="BE357" i="2"/>
  <c r="BE175" i="2"/>
  <c r="BE182" i="2"/>
  <c r="BE237" i="2"/>
  <c r="BE251" i="2"/>
  <c r="BE283" i="2"/>
  <c r="BE364" i="2"/>
  <c r="BE140" i="2"/>
  <c r="BE172" i="2"/>
  <c r="BE195" i="2"/>
  <c r="BE212" i="2"/>
  <c r="BE240" i="2"/>
  <c r="BE243" i="2"/>
  <c r="BE247" i="2"/>
  <c r="BE259" i="2"/>
  <c r="BE289" i="2"/>
  <c r="BE294" i="2"/>
  <c r="BE129" i="2"/>
  <c r="BE189" i="2"/>
  <c r="BE192" i="2"/>
  <c r="BE200" i="2"/>
  <c r="BE224" i="2"/>
  <c r="BE263" i="2"/>
  <c r="BE267" i="2"/>
  <c r="BE285" i="2"/>
  <c r="BE288" i="2"/>
  <c r="BE296" i="2"/>
  <c r="BE297" i="2"/>
  <c r="BE298" i="2"/>
  <c r="BE299" i="2"/>
  <c r="BE300" i="2"/>
  <c r="BE304" i="2"/>
  <c r="BE305" i="2"/>
  <c r="BE371" i="2"/>
  <c r="F36" i="2"/>
  <c r="BC95" i="1"/>
  <c r="F36" i="3"/>
  <c r="BC96" i="1" s="1"/>
  <c r="J34" i="3"/>
  <c r="AW96" i="1"/>
  <c r="F35" i="3"/>
  <c r="BB96" i="1" s="1"/>
  <c r="F37" i="2"/>
  <c r="BD95" i="1"/>
  <c r="F35" i="2"/>
  <c r="BB95" i="1" s="1"/>
  <c r="F34" i="2"/>
  <c r="BA95" i="1"/>
  <c r="F34" i="3"/>
  <c r="BA96" i="1" s="1"/>
  <c r="J34" i="2"/>
  <c r="AW95" i="1"/>
  <c r="F37" i="3"/>
  <c r="BD96" i="1" s="1"/>
  <c r="F34" i="4"/>
  <c r="BA97" i="1"/>
  <c r="J34" i="4"/>
  <c r="AW97" i="1" s="1"/>
  <c r="F35" i="4"/>
  <c r="BB97" i="1"/>
  <c r="F36" i="4"/>
  <c r="BC97" i="1" s="1"/>
  <c r="F37" i="4"/>
  <c r="BD97" i="1"/>
  <c r="R124" i="4" l="1"/>
  <c r="T127" i="3"/>
  <c r="T126" i="3"/>
  <c r="P124" i="4"/>
  <c r="AU97" i="1" s="1"/>
  <c r="T127" i="2"/>
  <c r="T126" i="2"/>
  <c r="R127" i="3"/>
  <c r="R126" i="3" s="1"/>
  <c r="T124" i="4"/>
  <c r="P127" i="3"/>
  <c r="P126" i="3"/>
  <c r="AU96" i="1" s="1"/>
  <c r="R127" i="2"/>
  <c r="R126" i="2"/>
  <c r="P127" i="2"/>
  <c r="P126" i="2" s="1"/>
  <c r="AU95" i="1" s="1"/>
  <c r="BK127" i="3"/>
  <c r="J127" i="3"/>
  <c r="J97" i="3" s="1"/>
  <c r="J139" i="4"/>
  <c r="J102" i="4"/>
  <c r="BK146" i="4"/>
  <c r="J146" i="4" s="1"/>
  <c r="J103" i="4" s="1"/>
  <c r="J126" i="4"/>
  <c r="J98" i="4"/>
  <c r="BK132" i="4"/>
  <c r="J132" i="4"/>
  <c r="J99" i="4"/>
  <c r="BK126" i="3"/>
  <c r="J126" i="3" s="1"/>
  <c r="J96" i="3" s="1"/>
  <c r="BK126" i="2"/>
  <c r="J126" i="2"/>
  <c r="J30" i="2" s="1"/>
  <c r="AG95" i="1" s="1"/>
  <c r="J33" i="2"/>
  <c r="AV95" i="1"/>
  <c r="AT95" i="1"/>
  <c r="F33" i="2"/>
  <c r="AZ95" i="1" s="1"/>
  <c r="F33" i="3"/>
  <c r="AZ96" i="1" s="1"/>
  <c r="J33" i="3"/>
  <c r="AV96" i="1"/>
  <c r="AT96" i="1"/>
  <c r="J33" i="4"/>
  <c r="AV97" i="1"/>
  <c r="AT97" i="1"/>
  <c r="BC94" i="1"/>
  <c r="AY94" i="1" s="1"/>
  <c r="BB94" i="1"/>
  <c r="W31" i="1"/>
  <c r="BA94" i="1"/>
  <c r="W30" i="1" s="1"/>
  <c r="F33" i="4"/>
  <c r="AZ97" i="1"/>
  <c r="BD94" i="1"/>
  <c r="W33" i="1" s="1"/>
  <c r="BK124" i="4" l="1"/>
  <c r="J124" i="4"/>
  <c r="J96" i="4"/>
  <c r="AN95" i="1"/>
  <c r="J96" i="2"/>
  <c r="J39" i="2"/>
  <c r="AU94" i="1"/>
  <c r="J30" i="3"/>
  <c r="AG96" i="1" s="1"/>
  <c r="AN96" i="1" s="1"/>
  <c r="AX94" i="1"/>
  <c r="AZ94" i="1"/>
  <c r="W29" i="1" s="1"/>
  <c r="AW94" i="1"/>
  <c r="AK30" i="1"/>
  <c r="W32" i="1"/>
  <c r="J39" i="3" l="1"/>
  <c r="J30" i="4"/>
  <c r="AG97" i="1"/>
  <c r="AG94" i="1"/>
  <c r="AK26" i="1"/>
  <c r="AK35" i="1" s="1"/>
  <c r="AV94" i="1"/>
  <c r="AK29" i="1"/>
  <c r="J39" i="4" l="1"/>
  <c r="AN97" i="1"/>
  <c r="AT94" i="1"/>
  <c r="AN94" i="1" l="1"/>
</calcChain>
</file>

<file path=xl/sharedStrings.xml><?xml version="1.0" encoding="utf-8"?>
<sst xmlns="http://schemas.openxmlformats.org/spreadsheetml/2006/main" count="6175" uniqueCount="768">
  <si>
    <t>Export Komplet</t>
  </si>
  <si>
    <t/>
  </si>
  <si>
    <t>2.0</t>
  </si>
  <si>
    <t>ZAMOK</t>
  </si>
  <si>
    <t>False</t>
  </si>
  <si>
    <t>{18c59f97-e581-4b44-b1e2-99728aafc1f9}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</si>
  <si>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</si>
  <si>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</si>
  <si>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</si>
  <si>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</si>
  <si>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</si>
  <si>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</si>
  <si>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</si>
  <si>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</si>
  <si>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M24-024_2025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</si>
  <si>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</si>
  <si>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</si>
  <si>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Holice, Havlíčkova - kanalizace - aktualizace 2025</t>
  </si>
  <si>
    <t>KSO:</t>
  </si>
  <si>
    <t>CC-CZ:</t>
  </si>
  <si>
    <t>Místo:</t>
  </si>
  <si>
    <t>Holice</t>
  </si>
  <si>
    <t>Datum:</t>
  </si>
  <si>
    <t>3. 6. 2025</t>
  </si>
  <si>
    <t>Zadavatel:</t>
  </si>
  <si>
    <t>IČ:</t>
  </si>
  <si>
    <t>Vodovody a kanalizace Pardubice, a.s.</t>
  </si>
  <si>
    <t>DIČ:</t>
  </si>
  <si>
    <t>Uchazeč:</t>
  </si>
  <si>
    <t>Vyplň údaj</t>
  </si>
  <si>
    <t>Projektant:</t>
  </si>
  <si>
    <t>Multiaqua s.r.o.</t>
  </si>
  <si>
    <t>True</t>
  </si>
  <si>
    <t>Zpracovatel:</t>
  </si>
  <si>
    <t>Ing. Pavel Čihák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</si>
  <si>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</si>
  <si>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</si>
  <si>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</si>
  <si>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</si>
  <si>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</si>
  <si>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</si>
  <si>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</si>
  <si>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</si>
  <si>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</si>
  <si>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</si>
  <si>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</si>
  <si>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</si>
  <si>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</si>
  <si>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</si>
  <si>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</si>
  <si>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</si>
  <si>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</si>
  <si>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</si>
  <si>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</si>
  <si>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</si>
  <si>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</si>
  <si>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</si>
  <si>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</si>
  <si>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</si>
  <si>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</si>
  <si>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</si>
  <si>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</si>
  <si>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</si>
  <si>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</si>
  <si>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</si>
  <si>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</si>
  <si>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</si>
  <si>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</si>
  <si>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</si>
  <si>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</si>
  <si>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</si>
  <si>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</si>
  <si>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</si>
  <si>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</si>
  <si>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</si>
  <si>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</si>
  <si>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</si>
  <si>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</si>
  <si>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</si>
  <si>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</si>
  <si>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</si>
  <si>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</si>
  <si>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Úsek Š3-Š6</t>
  </si>
  <si>
    <t>STA</t>
  </si>
  <si>
    <t>1</t>
  </si>
  <si>
    <t>{8830facf-d231-436b-b46f-d8d2b24d9346}</t>
  </si>
  <si>
    <t>2</t>
  </si>
  <si>
    <t>SO 03</t>
  </si>
  <si>
    <t>Vodovodní řad</t>
  </si>
  <si>
    <t>{2025a42c-ce4f-45bf-8f64-59583712a50c}</t>
  </si>
  <si>
    <t>03</t>
  </si>
  <si>
    <t>Vedlejší a ostatní náklady</t>
  </si>
  <si>
    <t>{16c2bd34-3b6e-4d72-93a2-6433e2703537}</t>
  </si>
  <si>
    <t>KRYCÍ LIST SOUPISU PRACÍ</t>
  </si>
  <si>
    <t>Objekt:</t>
  </si>
  <si>
    <t>SO 02 - Úsek Š3-Š6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</si>
  <si>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</si>
  <si>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</si>
  <si>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</si>
  <si>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</si>
  <si>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</si>
  <si>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</si>
  <si>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</si>
  <si>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</si>
  <si>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</si>
  <si>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</si>
  <si>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</si>
  <si>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</si>
  <si>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</si>
  <si>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</si>
  <si>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</si>
  <si>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</si>
  <si>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</si>
  <si>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</si>
  <si>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</si>
  <si>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</si>
  <si>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</si>
  <si>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</si>
  <si>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</si>
  <si>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</si>
  <si>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</si>
  <si>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</si>
  <si>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</si>
  <si>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</si>
  <si>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</si>
  <si>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</si>
  <si>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</si>
  <si>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</si>
  <si>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</si>
  <si>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</si>
  <si>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</si>
  <si>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</si>
  <si>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</si>
  <si>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4</t>
  </si>
  <si>
    <t>VV</t>
  </si>
  <si>
    <t>119,46*2,95</t>
  </si>
  <si>
    <t>Součet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</si>
  <si>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</si>
  <si>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</si>
  <si>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D.1.2.b.2</t>
  </si>
  <si>
    <t>119,46*2,1 "místní asf</t>
  </si>
  <si>
    <t>119,46*2,95 "chodník</t>
  </si>
  <si>
    <t>3</t>
  </si>
  <si>
    <t>113107163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</si>
  <si>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</si>
  <si>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6</t>
  </si>
  <si>
    <t>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</si>
  <si>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</si>
  <si>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8</t>
  </si>
  <si>
    <t>5</t>
  </si>
  <si>
    <t>113154522</t>
  </si>
  <si>
    <t>Frézování živičného podkladu nebo krytu s naložením hmot na dopravní prostředek plochy do 500 m2 pruhu šířky přes 0,5 m, tloušťky vrstvy 40 mm</t>
  </si>
  <si>
    <t>10</t>
  </si>
  <si>
    <t>119,46*4,0 "místní asf</t>
  </si>
  <si>
    <t>113154525</t>
  </si>
  <si>
    <t>Frézování živičného podkladu nebo krytu s naložením hmot na dopravní prostředek plochy do 500 m2 pruhu šířky přes 0,5 m, tloušťky vrstvy 70 mm</t>
  </si>
  <si>
    <t>7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</si>
  <si>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</si>
  <si>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</si>
  <si>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</si>
  <si>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14</t>
  </si>
  <si>
    <t>115101201</t>
  </si>
  <si>
    <t>Čerpání vody na dopravní výšku do 10 m s uvažovaným průměrným přítokem do 500 l/min</t>
  </si>
  <si>
    <t>hod</t>
  </si>
  <si>
    <t>16</t>
  </si>
  <si>
    <t>119,46/6,0*24</t>
  </si>
  <si>
    <t>9</t>
  </si>
  <si>
    <t>115101202-R</t>
  </si>
  <si>
    <t>Přečerpávání splašků po dobu výstavby na dopravní výšku do 10 m průměrný přítok přes 500 do 1 000 l/min</t>
  </si>
  <si>
    <t>18</t>
  </si>
  <si>
    <t>120,0/6,0*24</t>
  </si>
  <si>
    <t>55,0/6,0*24</t>
  </si>
  <si>
    <t>115101301</t>
  </si>
  <si>
    <t>Pohotovost záložní čerpací soupravy pro dopravní výšku do 10 m s uvažovaným průměrným přítokem do 500 l/min</t>
  </si>
  <si>
    <t>den</t>
  </si>
  <si>
    <t>20</t>
  </si>
  <si>
    <t>119,46/6,0</t>
  </si>
  <si>
    <t>11</t>
  </si>
  <si>
    <t>115101302-R</t>
  </si>
  <si>
    <t>Pohotovost záložní čerpací soupravy při čerpání splašků pro dopravní výšku do 10 m s uvažovaným průměrným přítokem přes 500 do 1 000 l/min</t>
  </si>
  <si>
    <t>22</t>
  </si>
  <si>
    <t>120,0/6,0</t>
  </si>
  <si>
    <t>55,0/6,0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</si>
  <si>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</si>
  <si>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</si>
  <si>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24</t>
  </si>
  <si>
    <t>9*2,1</t>
  </si>
  <si>
    <t>13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</si>
  <si>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</si>
  <si>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</si>
  <si>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26</t>
  </si>
  <si>
    <t>1*2,1</t>
  </si>
  <si>
    <t>131251204</t>
  </si>
  <si>
    <t>Hloubení zapažených jam a zářezů strojně s urovnáním dna do předepsaného profilu a spádu v hornině třídy těžitelnosti I skupiny 3 přes 100 do 500 m3</t>
  </si>
  <si>
    <t>m3</t>
  </si>
  <si>
    <t>28</t>
  </si>
  <si>
    <t>50% výkopu</t>
  </si>
  <si>
    <t>522,76*0,5</t>
  </si>
  <si>
    <t>119,46*((0,2+0,1)/2*2,1)*0,5</t>
  </si>
  <si>
    <t>-119,46*0,75*0,5</t>
  </si>
  <si>
    <t>15</t>
  </si>
  <si>
    <t>131351204</t>
  </si>
  <si>
    <t>Hloubení zapažených jam a zářezů strojně s urovnáním dna do předepsaného profilu a spádu v hornině třídy těžitelnosti II skupiny 4 přes 100 do 500 m3</t>
  </si>
  <si>
    <t>30</t>
  </si>
  <si>
    <t>139001101</t>
  </si>
  <si>
    <t>Příplatek k cenám hloubených vykopávek za ztížení vykopávky v blízkosti podzemního vedení nebo výbušnin pro jakoukoliv třídu horniny</t>
  </si>
  <si>
    <t>32</t>
  </si>
  <si>
    <t>(9+1)*2*0,5*2,1*(2,41+0,15)</t>
  </si>
  <si>
    <t>17</t>
  </si>
  <si>
    <t>151811132</t>
  </si>
  <si>
    <t>Zřízení pažicích boxů pro pažení a rozepření stěn rýh podzemního vedení hloubka výkopu do 4 m, šířka přes 1,2 do 2,5 m</t>
  </si>
  <si>
    <t>34</t>
  </si>
  <si>
    <t>576,28</t>
  </si>
  <si>
    <t>151811232</t>
  </si>
  <si>
    <t>Odstranění pažicích boxů pro pažení a rozepření stěn rýh podzemního vedení hloubka výkopu do 4 m, šířka přes 1,2 do 2,5 m</t>
  </si>
  <si>
    <t>36</t>
  </si>
  <si>
    <t>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</si>
  <si>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</si>
  <si>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</si>
  <si>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38</t>
  </si>
  <si>
    <t>přebytečná zemina</t>
  </si>
  <si>
    <t>235,397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</si>
  <si>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</si>
  <si>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</si>
  <si>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40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</si>
  <si>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</si>
  <si>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</si>
  <si>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</si>
  <si>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</si>
  <si>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42</t>
  </si>
  <si>
    <t>235,397*1,8</t>
  </si>
  <si>
    <t>174151101</t>
  </si>
  <si>
    <t>Zásyp sypaninou z jakékoliv horniny strojně s uložením výkopku ve vrstvách se zhutněním jam, šachet, rýh nebo kolem objektů v těchto vykopávkách</t>
  </si>
  <si>
    <t>44</t>
  </si>
  <si>
    <t>159,12 "náhrada výkopku</t>
  </si>
  <si>
    <t>23</t>
  </si>
  <si>
    <t>M</t>
  </si>
  <si>
    <t>58331202</t>
  </si>
  <si>
    <t>štěrkodrť netříděná do 100mm amfibolit</t>
  </si>
  <si>
    <t>46</t>
  </si>
  <si>
    <t>159,12*2,0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</si>
  <si>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</si>
  <si>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</si>
  <si>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48</t>
  </si>
  <si>
    <t>224,89</t>
  </si>
  <si>
    <t>25</t>
  </si>
  <si>
    <t>58331200</t>
  </si>
  <si>
    <t>štěrkopísek netříděný</t>
  </si>
  <si>
    <t>50</t>
  </si>
  <si>
    <t>P</t>
  </si>
  <si>
    <t>Poznámka k položce:_x000D_
Poznámka k položce: hmotnost 2t/m2</t>
  </si>
  <si>
    <t>224,89*2 "Přepočtené koeficientem množství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</si>
  <si>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</si>
  <si>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</si>
  <si>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</si>
  <si>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52</t>
  </si>
  <si>
    <t>119,46*((0,2+0,1)/2*2,1)</t>
  </si>
  <si>
    <t>27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</si>
  <si>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</si>
  <si>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</si>
  <si>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54</t>
  </si>
  <si>
    <t>Svislé a kompletní konstrukce</t>
  </si>
  <si>
    <t>359901111</t>
  </si>
  <si>
    <t>Vyčištění stok jakékoliv výšky</t>
  </si>
  <si>
    <t>56</t>
  </si>
  <si>
    <t>29</t>
  </si>
  <si>
    <t>359901211</t>
  </si>
  <si>
    <t>Monitoring stok (kamerový systém) jakékoli výšky nová kanalizace</t>
  </si>
  <si>
    <t>58</t>
  </si>
  <si>
    <t>Vodorovné konstrukce</t>
  </si>
  <si>
    <t>451573111</t>
  </si>
  <si>
    <t>Lože pod potrubí, stoky a drobné objekty v otevřeném výkopu z písku a štěrkopísku do 63 mm</t>
  </si>
  <si>
    <t>60</t>
  </si>
  <si>
    <t>24,16</t>
  </si>
  <si>
    <t>31</t>
  </si>
  <si>
    <t>452112112</t>
  </si>
  <si>
    <t>Osazení betonových dílců prstenců nebo rámů pod poklopy a mříže, výšky do 100 mm</t>
  </si>
  <si>
    <t>kus</t>
  </si>
  <si>
    <t>62</t>
  </si>
  <si>
    <t>59224184</t>
  </si>
  <si>
    <t>prstenec šachtový vyrovnávací betonový 625x120x40mm</t>
  </si>
  <si>
    <t>64</t>
  </si>
  <si>
    <t>33</t>
  </si>
  <si>
    <t>59224176</t>
  </si>
  <si>
    <t>prstenec šachtový vyrovnávací betonový 625x120x80mm</t>
  </si>
  <si>
    <t>66</t>
  </si>
  <si>
    <t>59224187</t>
  </si>
  <si>
    <t>prstenec šachtový vyrovnávací betonový 625x120x100mm</t>
  </si>
  <si>
    <t>68</t>
  </si>
  <si>
    <t>35</t>
  </si>
  <si>
    <t>452112122</t>
  </si>
  <si>
    <t>Osazení betonových dílců prstenců nebo rámů pod poklopy a mříže, výšky přes 100 do 200 mm</t>
  </si>
  <si>
    <t>70</t>
  </si>
  <si>
    <t>59224188</t>
  </si>
  <si>
    <t>prstenec šachtový vyrovnávací betonový 625x120x120mm</t>
  </si>
  <si>
    <t>72</t>
  </si>
  <si>
    <t>37</t>
  </si>
  <si>
    <t>452311131</t>
  </si>
  <si>
    <t>Podkladní a zajišťovací konstrukce z betonu prostého v otevřeném výkopu bez zvýšených nároků na prostředí desky pod potrubí, stoky a drobné objekty z betonu tř. C 12/15</t>
  </si>
  <si>
    <t>74</t>
  </si>
  <si>
    <t>3*PI*1,0*1,0*0,1</t>
  </si>
  <si>
    <t>Komunikace pozemní</t>
  </si>
  <si>
    <t>564851111</t>
  </si>
  <si>
    <t>Podklad ze štěrkodrti ŠD s rozprostřením a zhutněním plochy přes 100 m2, po zhutnění tl. 150 mm</t>
  </si>
  <si>
    <t>76</t>
  </si>
  <si>
    <t>39</t>
  </si>
  <si>
    <t>564861111</t>
  </si>
  <si>
    <t>Podklad ze štěrkodrti ŠD s rozprostřením a zhutněním plochy přes 100 m2, po zhutnění tl. 200 mm</t>
  </si>
  <si>
    <t>78</t>
  </si>
  <si>
    <t>564952111</t>
  </si>
  <si>
    <t>Podklad z mechanicky zpevněného kameniva MZK (minerální beton) s rozprostřením a s hutněním, po zhutnění tl. 150 mm</t>
  </si>
  <si>
    <t>80</t>
  </si>
  <si>
    <t>41</t>
  </si>
  <si>
    <t>565155101</t>
  </si>
  <si>
    <t>Asfaltový beton vrstva podkladní ACP 16 (obalované kamenivo střednězrnné - OKS) s rozprostřením a zhutněním v pruhu šířky do 1,5 m, po zhutnění tl. 70 mm</t>
  </si>
  <si>
    <t>82</t>
  </si>
  <si>
    <t>567122112</t>
  </si>
  <si>
    <t>Podklad ze směsi stmelené cementem SC bez dilatačních spár, s rozprostřením a zhutněním SC C 8/10 (KSC I), po zhutnění tl. 130 mm</t>
  </si>
  <si>
    <t>84</t>
  </si>
  <si>
    <t>43</t>
  </si>
  <si>
    <t>573111112</t>
  </si>
  <si>
    <t>Postřik infiltrační PI z asfaltu silničního s posypem kamenivem, v množství 1,00 kg/m2</t>
  </si>
  <si>
    <t>86</t>
  </si>
  <si>
    <t>573211107</t>
  </si>
  <si>
    <t>Postřik spojovací PS bez posypu kamenivem z asfaltu silničního, v množství 0,30 kg/m2</t>
  </si>
  <si>
    <t>88</t>
  </si>
  <si>
    <t>45</t>
  </si>
  <si>
    <t>577134111</t>
  </si>
  <si>
    <t>Asfaltový beton vrstva obrusná ACO 11 (ABS) s rozprostřením a se zhutněním z nemodifikovaného asfaltu v pruhu šířky do 3 m tř. I (ACO 11+), po zhutnění tl. 40 mm</t>
  </si>
  <si>
    <t>90</t>
  </si>
  <si>
    <t>596212213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</si>
  <si>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</si>
  <si>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92</t>
  </si>
  <si>
    <t>47</t>
  </si>
  <si>
    <t>59245013</t>
  </si>
  <si>
    <t>dlažba zámková betonová tvaru I 200x165mm tl 80mm přírodní</t>
  </si>
  <si>
    <t>94</t>
  </si>
  <si>
    <t>Vedení trubní dálková a přípojná</t>
  </si>
  <si>
    <t>810391811</t>
  </si>
  <si>
    <t>Bourání stávajícího potrubí z betonu v otevřeném výkopu DN přes 200 do 400</t>
  </si>
  <si>
    <t>96</t>
  </si>
  <si>
    <t>1,0</t>
  </si>
  <si>
    <t>49</t>
  </si>
  <si>
    <t>810471811</t>
  </si>
  <si>
    <t>Bourání stávajícího potrubí z betonu v otevřeném výkopu DN přes 600 do 800</t>
  </si>
  <si>
    <t>98</t>
  </si>
  <si>
    <t>812422121</t>
  </si>
  <si>
    <t>Montáž potrubí z trub betonových hrdlových v otevřeném výkopu ve sklonu do 20 % s integrovaným pryžovým těsněním DN 500</t>
  </si>
  <si>
    <t>100</t>
  </si>
  <si>
    <t>2*0,5</t>
  </si>
  <si>
    <t>51</t>
  </si>
  <si>
    <t>59223022</t>
  </si>
  <si>
    <t>trouba betonová hrdlová DN 500</t>
  </si>
  <si>
    <t>102</t>
  </si>
  <si>
    <t>812422193</t>
  </si>
  <si>
    <t>Montáž potrubí z trub betonových hrdlových v otevřeném výkopu ve sklonu do 20 % za napojení dvou dříků trub o stejném průměru (max. rozdíl 16 mm) pomocí pružné spojky (spojka zahrnuta v ceně) DN 500</t>
  </si>
  <si>
    <t>104</t>
  </si>
  <si>
    <t>53</t>
  </si>
  <si>
    <t>871353122</t>
  </si>
  <si>
    <t>Montáž kanalizačního potrubí z tvrdého PVC-U hladkého plnostěnného tuhost SN 10 DN 200</t>
  </si>
  <si>
    <t>106</t>
  </si>
  <si>
    <t>28611177</t>
  </si>
  <si>
    <t>trubka kanalizační PVC-U plnostěnná jednovrstvá DN 200x3000mm SN10</t>
  </si>
  <si>
    <t>108</t>
  </si>
  <si>
    <t>55</t>
  </si>
  <si>
    <t>871492111</t>
  </si>
  <si>
    <t>Montáž kanalizačního potrubí z laminátových trub v otevřeném výkopu spojované spojkami DN 1000</t>
  </si>
  <si>
    <t>110</t>
  </si>
  <si>
    <t>28641274</t>
  </si>
  <si>
    <t>roury z odstředivě litého laminátu PN 1 SN 10000 se spojkou DN 1000</t>
  </si>
  <si>
    <t>112</t>
  </si>
  <si>
    <t>57</t>
  </si>
  <si>
    <t>877355124</t>
  </si>
  <si>
    <t>Montáž navrtávacího sedla kanalizační přípojky v otevřeném výkopu pro hlavní potrubí plastové plnostěnné, přípojka DN 200</t>
  </si>
  <si>
    <t>114</t>
  </si>
  <si>
    <t>28651326</t>
  </si>
  <si>
    <t>sedlo kolmé mechanické jakékoli potrubí/KG DN 700-2000/200</t>
  </si>
  <si>
    <t>116</t>
  </si>
  <si>
    <t>59</t>
  </si>
  <si>
    <t>890431851</t>
  </si>
  <si>
    <t>Bourání šachet a jímek strojně velikosti obestavěného prostoru přes 1,5 do 3 m3 z prefabrikovaných skruží</t>
  </si>
  <si>
    <t>118</t>
  </si>
  <si>
    <t>3*PI*0,5*0,5*2,0</t>
  </si>
  <si>
    <t>892492121</t>
  </si>
  <si>
    <t>Tlakové zkoušky vzduchem těsnícími vaky ucpávkovými DN 1000</t>
  </si>
  <si>
    <t>úsek</t>
  </si>
  <si>
    <t>120</t>
  </si>
  <si>
    <t>61</t>
  </si>
  <si>
    <t>894118001</t>
  </si>
  <si>
    <t>Šachty kanalizační zděné Příplatek k cenám za každých dalších 0,60 m výšky vstupu</t>
  </si>
  <si>
    <t>122</t>
  </si>
  <si>
    <t>894221116</t>
  </si>
  <si>
    <t>Šachty kanalizační z prostého betonu se zvýšenými nároky na prostředí tř. C 25/30 výšky vstupu do 1,50 m na stokách kruhových s obložením dna betonem tř. C 25/30 DN 1000</t>
  </si>
  <si>
    <t>124</t>
  </si>
  <si>
    <t>63</t>
  </si>
  <si>
    <t>894411311</t>
  </si>
  <si>
    <t>Osazení betonových nebo železobetonových dílců pro šachty skruží rovných</t>
  </si>
  <si>
    <t>126</t>
  </si>
  <si>
    <t>59224531</t>
  </si>
  <si>
    <t>skruž drátkobetonové šachty DN 1500 kanalizační 150x100x15cm stupadla poplastovaná</t>
  </si>
  <si>
    <t>128</t>
  </si>
  <si>
    <t>65</t>
  </si>
  <si>
    <t>894414111</t>
  </si>
  <si>
    <t>Osazení betonových nebo železobetonových dílců pro šachty skruží základových (dno)</t>
  </si>
  <si>
    <t>130</t>
  </si>
  <si>
    <t>Š3 - dno použito z rozebrané stávající šachty</t>
  </si>
  <si>
    <t>Š5 - dodá investor</t>
  </si>
  <si>
    <t>894414211</t>
  </si>
  <si>
    <t>Osazení betonových nebo železobetonových dílců pro šachty desek zákrytových</t>
  </si>
  <si>
    <t>132</t>
  </si>
  <si>
    <t>67</t>
  </si>
  <si>
    <t>59224434</t>
  </si>
  <si>
    <t>deska betonová zákrytová šachty DN 1500 kanalizační 180/62,5x16,5cm</t>
  </si>
  <si>
    <t>134</t>
  </si>
  <si>
    <t>59224342</t>
  </si>
  <si>
    <t>těsnění elastomerové pro spojení šachetních dílů DN 1500</t>
  </si>
  <si>
    <t>136</t>
  </si>
  <si>
    <t>69</t>
  </si>
  <si>
    <t>89441R-4111</t>
  </si>
  <si>
    <t>Demontáž betonových nebo železobetonových dílců šachet</t>
  </si>
  <si>
    <t>138</t>
  </si>
  <si>
    <t>Stávající šachta Š 3</t>
  </si>
  <si>
    <t>899101211</t>
  </si>
  <si>
    <t>Demontáž poklopů litinových a ocelových včetně rámů, hmotnosti jednotlivě do 50 kg</t>
  </si>
  <si>
    <t>140</t>
  </si>
  <si>
    <t>71</t>
  </si>
  <si>
    <t>899131122</t>
  </si>
  <si>
    <t>Osazení samonivelačního poklopu v komunikaci za finišerem do čerstvého asfaltu šachtového s ošetřením podkladních vrstev hloubky přes 25 cm</t>
  </si>
  <si>
    <t>142</t>
  </si>
  <si>
    <t>55241033</t>
  </si>
  <si>
    <t>poklop šachtový litinový kruhový DN 600 bez ventilace tř D400 v samonivelačním rámu pro intenzivní provoz</t>
  </si>
  <si>
    <t>144</t>
  </si>
  <si>
    <t>Ostatní konstrukce a práce, bourání</t>
  </si>
  <si>
    <t>73</t>
  </si>
  <si>
    <t>916241113</t>
  </si>
  <si>
    <t>Osazení obrubníku kamenného se zřízením lože, s vyplněním a zatřením spár cementovou maltou ležatého s boční opěrou z betonu prostého, do lože z betonu prostého</t>
  </si>
  <si>
    <t>146</t>
  </si>
  <si>
    <t>5838000r3</t>
  </si>
  <si>
    <t>obrubník kamenný žulový přímý 1000x300x150mm</t>
  </si>
  <si>
    <t>148</t>
  </si>
  <si>
    <t>119,46*1,02 "Přepočtené koeficientem množství</t>
  </si>
  <si>
    <t>75</t>
  </si>
  <si>
    <t>916783111</t>
  </si>
  <si>
    <t>Montáž kabelového přejezdu k ochraně kabelů, hadic a trubek pryžového nebo plastového uloženého volně s 1 až 2 kanály</t>
  </si>
  <si>
    <t>150</t>
  </si>
  <si>
    <t>34571964</t>
  </si>
  <si>
    <t>přejezd kabelový pryžový hadicový k ochraně kabelů, hadic, trubek v silniční dopravě š 300 tl 85mm s 2 kanály</t>
  </si>
  <si>
    <t>152</t>
  </si>
  <si>
    <t>77</t>
  </si>
  <si>
    <t>919112233</t>
  </si>
  <si>
    <t>Řezání dilatačních spár v živičném krytu vytvoření komůrky pro těsnící zálivku šířky 20 mm, hloubky 40 mm</t>
  </si>
  <si>
    <t>154</t>
  </si>
  <si>
    <t>119,46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</si>
  <si>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</si>
  <si>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</si>
  <si>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156</t>
  </si>
  <si>
    <t>79</t>
  </si>
  <si>
    <t>919731122</t>
  </si>
  <si>
    <t>Zarovnání styčné plochy podkladu nebo krytu podél vybourané části komunikace nebo zpevněné plochy živičné tl. přes 50 do 100 mm</t>
  </si>
  <si>
    <t>158</t>
  </si>
  <si>
    <t>919735112</t>
  </si>
  <si>
    <t>Řezání stávajícího živičného krytu nebo podkladu hloubky přes 50 do 100 mm</t>
  </si>
  <si>
    <t>160</t>
  </si>
  <si>
    <t>81</t>
  </si>
  <si>
    <t>966006291</t>
  </si>
  <si>
    <t>Odstranění kabelového přejezdu s odklizením materiálu na vzdálenost do 20 m nebo s naložením na dopravní prostředek volně položeného</t>
  </si>
  <si>
    <t>162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</si>
  <si>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</si>
  <si>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</si>
  <si>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164</t>
  </si>
  <si>
    <t>352,407*0,9</t>
  </si>
  <si>
    <t>997</t>
  </si>
  <si>
    <t>Přesun sutě</t>
  </si>
  <si>
    <t>83</t>
  </si>
  <si>
    <t>997221551</t>
  </si>
  <si>
    <t>Vodorovná doprava suti bez naložení, ale se složením a s hrubým urovnáním ze sypkých materiálů, na vzdálenost do 1 km</t>
  </si>
  <si>
    <t>166</t>
  </si>
  <si>
    <t>658,702-34,643</t>
  </si>
  <si>
    <t>997221559</t>
  </si>
  <si>
    <t>Vodorovná doprava suti bez naložení, ale se složením a s hrubým urovnáním Příplatek k ceně za každý další započatý 1 km přes 1 km</t>
  </si>
  <si>
    <t>168</t>
  </si>
  <si>
    <t>9 příplatků</t>
  </si>
  <si>
    <t>9*624,059</t>
  </si>
  <si>
    <t>85</t>
  </si>
  <si>
    <t>997221561</t>
  </si>
  <si>
    <t>Vodorovná doprava suti bez naložení, ale se složením a s hrubým urovnáním z kusových materiálů, na vzdálenost do 1 km</t>
  </si>
  <si>
    <t>170</t>
  </si>
  <si>
    <t>34,643+0,32+119,46+2,827</t>
  </si>
  <si>
    <t>997221569</t>
  </si>
  <si>
    <t>172</t>
  </si>
  <si>
    <t>9*157,25</t>
  </si>
  <si>
    <t>87</t>
  </si>
  <si>
    <t>997221615</t>
  </si>
  <si>
    <t>Poplatek za uložení stavebního odpadu na skládce (skládkovné) z prostého betonu zatříděného do Katalogu odpadů pod kódem 17 01 01</t>
  </si>
  <si>
    <t>174</t>
  </si>
  <si>
    <t>81,531+0,32+119,46+2,827+(91,626*0,1)</t>
  </si>
  <si>
    <t>997221645</t>
  </si>
  <si>
    <t>Poplatek za uložení stavebního odpadu na skládce (skládkovné) asfaltového bez obsahu dehtu zatříděného do Katalogu odpadů pod kódem 17 03 02</t>
  </si>
  <si>
    <t>176</t>
  </si>
  <si>
    <t>43,961+76,932</t>
  </si>
  <si>
    <t>89</t>
  </si>
  <si>
    <t>997221655</t>
  </si>
  <si>
    <t>178</t>
  </si>
  <si>
    <t>174,949+155,059</t>
  </si>
  <si>
    <t>998</t>
  </si>
  <si>
    <t>Přesun hmot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</si>
  <si>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</si>
  <si>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</si>
  <si>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180</t>
  </si>
  <si>
    <t>SO 03 - Vodovodní řad</t>
  </si>
  <si>
    <t xml:space="preserve">    8 - Trubní vedení</t>
  </si>
  <si>
    <t>OST - Ostatní</t>
  </si>
  <si>
    <t>D.1.3.b.3</t>
  </si>
  <si>
    <t>119,98*1,0</t>
  </si>
  <si>
    <t>(1,5+4,5)*1,0</t>
  </si>
  <si>
    <t>119,98/10,0*24</t>
  </si>
  <si>
    <t>(1,5+4,5)/10,0*24</t>
  </si>
  <si>
    <t>119,98/10,0</t>
  </si>
  <si>
    <t>(1,5+4,5)/10,0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</si>
  <si>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</si>
  <si>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2*1,0</t>
  </si>
  <si>
    <t>1*1,0</t>
  </si>
  <si>
    <t>132254204</t>
  </si>
  <si>
    <t>Hloubení zapažených rýh šířky přes 800 do 2 000 mm strojně s urovnáním dna do předepsaného profilu a spádu v hornině třídy těžitelnosti I skupiny 3 přes 100 do 500 m3</t>
  </si>
  <si>
    <t>134,14*0,5</t>
  </si>
  <si>
    <t>119,98*((0,2+0,1)/2*1,0)*0,5</t>
  </si>
  <si>
    <t>Mezisoučet</t>
  </si>
  <si>
    <t>(1,5+4,5)*1,0*1,5*0,5</t>
  </si>
  <si>
    <t>(1,5+4,5)*((0,2+0,1)/2*1,0)*0,5</t>
  </si>
  <si>
    <t>132354204</t>
  </si>
  <si>
    <t>Hloubení zapažených rýh šířky přes 800 do 2 000 mm strojně s urovnáním dna do předepsaného profilu a spádu v hornině třídy těžitelnosti II skupiny 4 přes 100 do 500 m3</t>
  </si>
  <si>
    <t>(2+1)*2*0,5*1,0*(1,56+0,15)</t>
  </si>
  <si>
    <t>151811131</t>
  </si>
  <si>
    <t>Zřízení pažicích boxů pro pažení a rozepření stěn rýh podzemního vedení hloubka výkopu do 4 m, šířka do 1,2 m</t>
  </si>
  <si>
    <t>373,87</t>
  </si>
  <si>
    <t>2*(1,5+4,5)*1,5</t>
  </si>
  <si>
    <t>151811231</t>
  </si>
  <si>
    <t>Odstranění pažicích boxů pro pažení a rozepření stěn rýh podzemního vedení hloubka výkopu do 4 m, šířka do 1,2 m</t>
  </si>
  <si>
    <t>81,019</t>
  </si>
  <si>
    <t>81,019*1,8</t>
  </si>
  <si>
    <t>59,16 "náhrada výkopku</t>
  </si>
  <si>
    <t>(1,5+4,5)*1,0*1,5</t>
  </si>
  <si>
    <t>-4,5*1,0*(0,1+0,09+0,3)</t>
  </si>
  <si>
    <t>-1,5*1,0*(0,1+0,225+0,3)</t>
  </si>
  <si>
    <t>65,017*2,0</t>
  </si>
  <si>
    <t>58,2</t>
  </si>
  <si>
    <t>4,5*1,0*(0,09+0,3)</t>
  </si>
  <si>
    <t>1,5*1,0*(0,225+0,3)</t>
  </si>
  <si>
    <t>60,743*2 "Přepočtené koeficientem množství</t>
  </si>
  <si>
    <t>119,98*((0,2+0,1)/2*1,0)</t>
  </si>
  <si>
    <t>(1,5+4,5)*((0,2+0,1)/2*1,0)</t>
  </si>
  <si>
    <t>119,98+1,5+4,5</t>
  </si>
  <si>
    <t>12,0</t>
  </si>
  <si>
    <t>4,5*1,0*0,1</t>
  </si>
  <si>
    <t>1,5*1,0*0,1</t>
  </si>
  <si>
    <t>452313141</t>
  </si>
  <si>
    <t>Podkladní a zajišťovací konstrukce z betonu prostého v otevřeném výkopu bez zvýšených nároků na prostředí bloky pro potrubí z betonu tř. C 16/20</t>
  </si>
  <si>
    <t>CS ÚRS 2024 02</t>
  </si>
  <si>
    <t>1*0,3*0,3*0,25 "OB 2</t>
  </si>
  <si>
    <t>Trubní vedení</t>
  </si>
  <si>
    <t>857242122</t>
  </si>
  <si>
    <t>Montáž litinových tvarovek na potrubí litinovém tlakovém jednoosých na potrubí z trub přírubových v otevřeném výkopu, kanálu nebo v šachtě DN 80</t>
  </si>
  <si>
    <t>55254047</t>
  </si>
  <si>
    <t>koleno 90° s patkou přírubové litinové vodovodní N-kus PN10/40 DN 80</t>
  </si>
  <si>
    <t>857352122</t>
  </si>
  <si>
    <t>Montáž litinových tvarovek na potrubí litinovém tlakovém jednoosých na potrubí z trub přírubových v otevřeném výkopu, kanálu nebo v šachtě DN 200</t>
  </si>
  <si>
    <t>55253619</t>
  </si>
  <si>
    <t>přechod přírubový,práškový epoxid tl 250µm FFR-kus litinový DN 200/80</t>
  </si>
  <si>
    <t>857354122</t>
  </si>
  <si>
    <t>Montáž litinových tvarovek na potrubí litinovém tlakovém odbočných na potrubí z trub přírubových v otevřeném výkopu, kanálu nebo v šachtě DN 200</t>
  </si>
  <si>
    <t>55253598</t>
  </si>
  <si>
    <t>kříž přírubový litinový PN10 TT-kus DN 200/200</t>
  </si>
  <si>
    <t>871161211</t>
  </si>
  <si>
    <t>Montáž vodovodního potrubí z polyetylenu PE100 RC v otevřeném výkopu svařovaných elektrotvarovkou SDR 11/PN16 d 32 x 3,0 mm</t>
  </si>
  <si>
    <t>2861350r0</t>
  </si>
  <si>
    <t>potrubí vodovodní  PE100 RC SDR11 32x3,0mm</t>
  </si>
  <si>
    <t>Poznámka k položce:_x000D_
Poznámka k položce: ztratné 1,5%</t>
  </si>
  <si>
    <t>10*1,015 "Přepočtené koeficientem množství</t>
  </si>
  <si>
    <t>871241211</t>
  </si>
  <si>
    <t>Montáž vodovodního potrubí z polyetylenu PE100 RC v otevřeném výkopu svařovaných elektrotvarovkou SDR 11/PN16 d 90 x 8,2 mm</t>
  </si>
  <si>
    <t>28613556r</t>
  </si>
  <si>
    <t>potrubí  PE100 RC SDR11 90x8,2mm typ II dle PAS 1075</t>
  </si>
  <si>
    <t>4,5*1,015 "Přepočtené koeficientem množství</t>
  </si>
  <si>
    <t>871351212</t>
  </si>
  <si>
    <t>Montáž vodovodního potrubí z polyetylenu PE100 RC v otevřeném výkopu svařovaných elektrotvarovkou SDR 11/PN16 d 225 x 20,5 mm</t>
  </si>
  <si>
    <t>119,98+1,5</t>
  </si>
  <si>
    <t>28613563r</t>
  </si>
  <si>
    <t>potrubí PE 100 RC SDR 11 d225/20,5 typ II dle PAS 1075</t>
  </si>
  <si>
    <t>121,48*1,015 "Přepočtené koeficientem množství</t>
  </si>
  <si>
    <t>877162001</t>
  </si>
  <si>
    <t>Montáž svěrných (mechanických) spojek na vodovodním potrubí spojek, kolen 90° nebo redukcí d 32</t>
  </si>
  <si>
    <t>55.2110132</t>
  </si>
  <si>
    <t>Isiflo spojka přímá opravná, typ 101, rozměr 32x32</t>
  </si>
  <si>
    <t>877211101</t>
  </si>
  <si>
    <t>Montáž tvarovek na vodovodním plastovém potrubí z polyetylenu PE 100 elektrotvarovek SDR 11/PN16 spojek, oblouků nebo redukcí d 63</t>
  </si>
  <si>
    <t>28614974</t>
  </si>
  <si>
    <t>elektroredukce PE 100 PN16 D 63-32mm</t>
  </si>
  <si>
    <t>877241101</t>
  </si>
  <si>
    <t>Montáž tvarovek na vodovodním plastovém potrubí z polyetylenu PE 100 elektrotvarovek SDR 11/PN16 spojek, oblouků nebo redukcí d 90</t>
  </si>
  <si>
    <t>28615974</t>
  </si>
  <si>
    <t>elektrospojka SDR11 PE 100 PN16 D 90mm</t>
  </si>
  <si>
    <t>28654368</t>
  </si>
  <si>
    <t>příruba volná k lemovému nákružku z polypropylénu 90</t>
  </si>
  <si>
    <t>28653135</t>
  </si>
  <si>
    <t>nákružek lemový PE 100 SDR11 90mm</t>
  </si>
  <si>
    <t>877351102</t>
  </si>
  <si>
    <t>Montáž tvarovek na vodovodním plastovém potrubí z polyetylenu PE 100 elektrotvarovek SDR 11/PN16 spojek, oblouků nebo redukcí d 225</t>
  </si>
  <si>
    <t>28615981</t>
  </si>
  <si>
    <t>elektrospojka SDR11 PE 100 PN16 D 225mm</t>
  </si>
  <si>
    <t>28653142</t>
  </si>
  <si>
    <t>nákružek lemový PE 100 SDR11 225mm</t>
  </si>
  <si>
    <t>286544125r</t>
  </si>
  <si>
    <t>příruba volná k lemovému nákružku z polypropylénu 225</t>
  </si>
  <si>
    <t>877351113</t>
  </si>
  <si>
    <t>Montáž tvarovek na vodovodním plastovém potrubí z polyetylenu PE 100 elektrotvarovek SDR 11/PN16 T-kusů d 200</t>
  </si>
  <si>
    <t>55.FF485774W</t>
  </si>
  <si>
    <t>Elektro T-kus redukovaný       225-90</t>
  </si>
  <si>
    <t>877351130</t>
  </si>
  <si>
    <t>Montáž tvarovek na vodovodním plastovém potrubí z polyetylenu PE 100 elektrotvarovek SDR 11/PN16 T-kusů navrtávacích s ventilem a 360° otočnou odbočkou d 225/63</t>
  </si>
  <si>
    <t>28614063</t>
  </si>
  <si>
    <t>tvarovka T-kus navrtávací s ventilem, s odbočkou 360° D 225-63mm</t>
  </si>
  <si>
    <t>55.960113018004</t>
  </si>
  <si>
    <t>SOUPRAVA ZEMNÍ TELESKOPICKÁ DOM. ŠOUPÁTKA-1,3-1,8 3/4"-2" (1,3-1,8m)</t>
  </si>
  <si>
    <t>891241112</t>
  </si>
  <si>
    <t>Montáž vodovodních armatur na potrubí šoupátek nebo klapek uzavíracích v otevřeném výkopu nebo v šachtách s osazením zemní soupravy (bez poklopů) DN 80</t>
  </si>
  <si>
    <t>42221303</t>
  </si>
  <si>
    <t>šoupátko pitná voda litina GGG 50 krátká stavební dl PN10/16 DN 80x180mm</t>
  </si>
  <si>
    <t>42291034</t>
  </si>
  <si>
    <t>souprava zemní teleskopická pro E1 šoupatka DN 65-80mm Rd 1,3-1,8m</t>
  </si>
  <si>
    <t>891247112</t>
  </si>
  <si>
    <t>Montáž vodovodních armatur na potrubí hydrantů podzemních (bez osazení poklopů) DN 80</t>
  </si>
  <si>
    <t>42273593</t>
  </si>
  <si>
    <t>hydrant podzemní DN 80 PN 16 dvojitý uzávěr s koulí krycí v 1250mm</t>
  </si>
  <si>
    <t>28326001</t>
  </si>
  <si>
    <t>obal drenážní k hydrantům</t>
  </si>
  <si>
    <t>891249961</t>
  </si>
  <si>
    <t>Montáž opravných armatur na potrubí z trub litinových, ocelových nebo plastických hmot potrubních spojek hrdlo/hrdlo DN 80</t>
  </si>
  <si>
    <t>1620427174</t>
  </si>
  <si>
    <t>31951015</t>
  </si>
  <si>
    <t>potrubní spojka jištěná proti posuvu hrdlo-hrdlo DN 80</t>
  </si>
  <si>
    <t>-2039176500</t>
  </si>
  <si>
    <t>891351112</t>
  </si>
  <si>
    <t>Montáž vodovodních armatur na potrubí šoupátek nebo klapek uzavíracích v otevřeném výkopu nebo v šachtách s osazením zemní soupravy (bez poklopů) DN 200</t>
  </si>
  <si>
    <t>42221307</t>
  </si>
  <si>
    <t>šoupátko pitná voda litina GGG 50 krátká stavební dl PN10/16 DN 200x230mm</t>
  </si>
  <si>
    <t>42291106</t>
  </si>
  <si>
    <t>souprava zemní teleskopická pro E1 šoupatka DN 200mm Rd 1,35-1,8m</t>
  </si>
  <si>
    <t>891359961</t>
  </si>
  <si>
    <t>Montáž opravných armatur na potrubí z trub litinových, ocelových nebo plastických hmot potrubních spojek hrdlo/hrdlo DN 200</t>
  </si>
  <si>
    <t>229991721</t>
  </si>
  <si>
    <t>31951019</t>
  </si>
  <si>
    <t>potrubní spojka jištěná proti posuvu hrdlo-hrdlo DN 200</t>
  </si>
  <si>
    <t>-811435609</t>
  </si>
  <si>
    <t>892241111</t>
  </si>
  <si>
    <t>Tlakové zkoušky vodou na potrubí DN do 80</t>
  </si>
  <si>
    <t>892273122</t>
  </si>
  <si>
    <t>Proplach a dezinfekce vodovodního potrubí DN od 80 do 125</t>
  </si>
  <si>
    <t>892351111</t>
  </si>
  <si>
    <t>Tlakové zkoušky vodou na potrubí DN 150 nebo 200</t>
  </si>
  <si>
    <t>121,48</t>
  </si>
  <si>
    <t>892353122</t>
  </si>
  <si>
    <t>Proplach a dezinfekce vodovodního potrubí DN 150 nebo 200</t>
  </si>
  <si>
    <t>892372111</t>
  </si>
  <si>
    <t>Tlakové zkoušky vodou zabezpečení konců potrubí při tlakových zkouškách DN do 300</t>
  </si>
  <si>
    <t>899401111</t>
  </si>
  <si>
    <t>Osazení poklopů uličních s pevným rámem litinových ventilových</t>
  </si>
  <si>
    <t>42291402</t>
  </si>
  <si>
    <t>poklop litinový ventilový</t>
  </si>
  <si>
    <t>42210051</t>
  </si>
  <si>
    <t>deska podkladová uličního poklopu litinového ventilového</t>
  </si>
  <si>
    <t>899401112</t>
  </si>
  <si>
    <t>Osazení poklopů uličních s pevným rámem litinových šoupátkových</t>
  </si>
  <si>
    <t>42291352r</t>
  </si>
  <si>
    <t>poklop litinový šoupátkový pro zemní soupravy osazení do terénu a do vozovky výškově stavitelný</t>
  </si>
  <si>
    <t>42210050</t>
  </si>
  <si>
    <t>deska podkladová uličního poklopu litinového šoupatového</t>
  </si>
  <si>
    <t>899401113</t>
  </si>
  <si>
    <t>Osazení poklopů uličních s pevným rámem litinových hydrantových</t>
  </si>
  <si>
    <t>42291452r</t>
  </si>
  <si>
    <t>poklop litinový hydrantový výškově stavitelný</t>
  </si>
  <si>
    <t>42210052</t>
  </si>
  <si>
    <t>deska podkladová uličního poklopu litinového hydrantového</t>
  </si>
  <si>
    <t>899721112</t>
  </si>
  <si>
    <t>Signalizační vodič na potrubí DN nad 150 mm</t>
  </si>
  <si>
    <t>899722114</t>
  </si>
  <si>
    <t>Krytí potrubí z plastů výstražnou fólií z PVC šířky přes 34 do 40 cm</t>
  </si>
  <si>
    <t>899913105-R</t>
  </si>
  <si>
    <t>Příplatek za nerezové šrouby a bandáže přírubových spojů</t>
  </si>
  <si>
    <t>včetně materiálu</t>
  </si>
  <si>
    <t>2*119,98</t>
  </si>
  <si>
    <t>2*(1,5+4,5)</t>
  </si>
  <si>
    <t>9*77,478</t>
  </si>
  <si>
    <t>40,944</t>
  </si>
  <si>
    <t>36,534</t>
  </si>
  <si>
    <t>91</t>
  </si>
  <si>
    <t>OST</t>
  </si>
  <si>
    <t>Ostatní</t>
  </si>
  <si>
    <t>OST 0924</t>
  </si>
  <si>
    <t>Provizorní vedení pitného vodovodu</t>
  </si>
  <si>
    <t>262144</t>
  </si>
  <si>
    <t>montáž a demontáž, včetně materiálu - potrubí, elektrokolena, elektrospojky, ....</t>
  </si>
  <si>
    <t>130,0</t>
  </si>
  <si>
    <t>93</t>
  </si>
  <si>
    <t>OST 097</t>
  </si>
  <si>
    <t>Krácený rozbor vody z provizorního vodovodu</t>
  </si>
  <si>
    <t>ks</t>
  </si>
  <si>
    <t>03 -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</si>
  <si>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</si>
  <si>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</si>
  <si>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</si>
  <si>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</si>
  <si>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</si>
  <si>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</si>
  <si>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</si>
  <si>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</si>
  <si>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</si>
  <si>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</si>
  <si>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</si>
  <si>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</si>
  <si>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</si>
  <si>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</si>
  <si>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Poznámka k položce:_x000D_
Poznámka k položce: Poznámka k položce: Náklady na přímé rušení provozu investora během realizace stavby</t>
  </si>
  <si>
    <t>X3</t>
  </si>
  <si>
    <t>Územní vlivy</t>
  </si>
  <si>
    <t>Poznámka k položce:_x000D_
Poznámka k položce: Poznámka k položce: Ztížené podmínky související s umístěním stavby nebo omezení v zastavěném území (náklady ovlivněné umístěním staveniště, např. mimo stavební zábor, vlivy klimatických podmínek, ztížené dopravní podmínky s přihlédnutím k místu realizace stavby, omezení stavebních prací provozem, omezení provádění prací větší mechanizací, opatření snižující hluk a prašnost, časové omezení provádění prací, atd.)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</si>
  <si>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</si>
  <si>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</si>
  <si>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</si>
  <si>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</si>
  <si>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Poznámka k položce: 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</si>
  <si>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</si>
  <si>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</si>
  <si>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Poznámka k položce: 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</si>
  <si>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</si>
  <si>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</si>
  <si>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</si>
  <si>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</si>
  <si>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</si>
  <si>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 Kontrola provedení křížení těchto sítí ze strany jejich provozovatelů.</t>
  </si>
  <si>
    <t>X15</t>
  </si>
  <si>
    <t>Zajištění provozu dalšího subjektu nutného při přeložkách nebo poškození stávajících podzemních sítí - nutné uzavření úseků, zajištění návhradního zásobení</t>
  </si>
  <si>
    <t>X18</t>
  </si>
  <si>
    <t>Náklady spojené s vyřízením požadavků orgánů a organizací nutných před započetím výstavby</t>
  </si>
  <si>
    <t>Poznámka k položce:_x000D_
Poznámka k položce: Poznámka k položce: Poznámka k položce: obsažených v dokladové části: např. kácení zeleně, dopravní trasy, zvláštní užívání komunikací, správní poplatky, ohlášení stavby</t>
  </si>
  <si>
    <t>X25</t>
  </si>
  <si>
    <t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</si>
  <si>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</si>
  <si>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</si>
  <si>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</si>
  <si>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</si>
  <si>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Poznámka k položce: Poznámka k položce: dle obecných podmínek technických specifikací a zápisů ve stavebních denících ( např. zkoušky hutnění, apd.) Neuvedené v jiných částech výkazů výměr.</t>
  </si>
  <si>
    <t>X31</t>
  </si>
  <si>
    <t>Zkouška těsnosti kanalizačních šachet vzduchem dle ČSN 75 6909</t>
  </si>
  <si>
    <t>Poznámka k položce:_x000D_
Poznámka k položce: Poznámka k položce: Poznámka k položce: cena zahrnuje provedení zkoušky těsnosti vzduchem u všech kanalizačních šachet vystavěných v rámci této akce, včetně dočasného zatěsnění vstupujícího kanalizačního potrubí do šachet a včetně vyhotovení protokolu o provedené zkoušce</t>
  </si>
  <si>
    <t>X32</t>
  </si>
  <si>
    <t>Vyhotovení  geodetického zaměření skutečného provedení stavby</t>
  </si>
  <si>
    <t>Poznámka k položce:_x000D_
Poznámka k položce: Poznámka k položce: Poznámka k položce: ve 3 vyhotoveních v listinné a 1 na CD nosiči v digitální formě předepsaného formátu (včetně přeložek, přípojek NN atd.)</t>
  </si>
  <si>
    <t>X33</t>
  </si>
  <si>
    <t>Vypracování geometrického plánu v celém rozsahu stavby</t>
  </si>
  <si>
    <t>Poznámka k položce:_x000D_
Poznámka k položce: Poznámka k položce: Poznámka k položce: Geometrický plán bude vypracován v 3 vyhotoveních v listinné podobě</t>
  </si>
  <si>
    <t>X34</t>
  </si>
  <si>
    <t>Dokumentace skutečného provedení stavby (DSPS). Vyhotovení 6x v papírové podobě + 1 x elekronicky na CD ve formátech .doc, .xls, .dwg, .dxf.</t>
  </si>
  <si>
    <t>X37</t>
  </si>
  <si>
    <t>Rozbor vody</t>
  </si>
  <si>
    <t>X38</t>
  </si>
  <si>
    <t>Informační cedule pevná - rozměr 1,5 x 1,0 m</t>
  </si>
  <si>
    <t>X39</t>
  </si>
  <si>
    <t>Pamětní deska dle pravidel NPŽP - rozměr 40 x 30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</si>
</sst>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5" borderId="22" xfId="0" applyFont="1" applyFill="1" applyBorder="1" applyAlignment="1">
      <alignment horizontal="center"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5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20"/>
      <c r="BE5" s="192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197" t="s">
        <v>17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20"/>
      <c r="BE6" s="193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3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3"/>
      <c r="BS8" s="17" t="s">
        <v>6</v>
      </c>
    </row>
    <row r="9" spans="1:74" ht="14.45" customHeight="1">
      <c r="B9" s="20"/>
      <c r="AR9" s="20"/>
      <c r="BE9" s="193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3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193"/>
      <c r="BS11" s="17" t="s">
        <v>6</v>
      </c>
    </row>
    <row r="12" spans="1:74" ht="6.95" customHeight="1">
      <c r="B12" s="20"/>
      <c r="AR12" s="20"/>
      <c r="BE12" s="193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193"/>
      <c r="BS13" s="17" t="s">
        <v>6</v>
      </c>
    </row>
    <row r="14" spans="1:74" ht="12.75">
      <c r="B14" s="20"/>
      <c r="E14" s="198" t="s">
        <v>29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7" t="s">
        <v>27</v>
      </c>
      <c r="AN14" s="29" t="s">
        <v>29</v>
      </c>
      <c r="AR14" s="20"/>
      <c r="BE14" s="193"/>
      <c r="BS14" s="17" t="s">
        <v>6</v>
      </c>
    </row>
    <row r="15" spans="1:74" ht="6.95" customHeight="1">
      <c r="B15" s="20"/>
      <c r="AR15" s="20"/>
      <c r="BE15" s="193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193"/>
      <c r="BS16" s="17" t="s">
        <v>4</v>
      </c>
    </row>
    <row r="17" spans="2:7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193"/>
      <c r="BS17" s="17" t="s">
        <v>32</v>
      </c>
    </row>
    <row r="18" spans="2:71" ht="6.95" customHeight="1">
      <c r="B18" s="20"/>
      <c r="AR18" s="20"/>
      <c r="BE18" s="193"/>
      <c r="BS18" s="17" t="s">
        <v>6</v>
      </c>
    </row>
    <row r="19" spans="2:7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193"/>
      <c r="BS19" s="17" t="s">
        <v>6</v>
      </c>
    </row>
    <row r="20" spans="2:7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193"/>
      <c r="BS20" s="17" t="s">
        <v>4</v>
      </c>
    </row>
    <row r="21" spans="2:71" ht="6.95" customHeight="1">
      <c r="B21" s="20"/>
      <c r="AR21" s="20"/>
      <c r="BE21" s="193"/>
    </row>
    <row r="22" spans="2:71" ht="12" customHeight="1">
      <c r="B22" s="20"/>
      <c r="D22" s="27" t="s">
        <v>35</v>
      </c>
      <c r="AR22" s="20"/>
      <c r="BE22" s="193"/>
    </row>
    <row r="23" spans="2:71" ht="16.5" customHeight="1">
      <c r="B23" s="20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20"/>
      <c r="BE23" s="193"/>
    </row>
    <row r="24" spans="2:71" ht="6.95" customHeight="1">
      <c r="B24" s="20"/>
      <c r="AR24" s="20"/>
      <c r="BE24" s="193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3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1">
        <f>ROUND(AG94,2)</f>
        <v>0</v>
      </c>
      <c r="AL26" s="202"/>
      <c r="AM26" s="202"/>
      <c r="AN26" s="202"/>
      <c r="AO26" s="202"/>
      <c r="AR26" s="32"/>
      <c r="BE26" s="193"/>
    </row>
    <row r="27" spans="2:71" s="1" customFormat="1" ht="6.95" customHeight="1">
      <c r="B27" s="32"/>
      <c r="AR27" s="32"/>
      <c r="BE27" s="193"/>
    </row>
    <row r="28" spans="2:71" s="1" customFormat="1" ht="12.75">
      <c r="B28" s="32"/>
      <c r="L28" s="203" t="s">
        <v>37</v>
      </c>
      <c r="M28" s="203"/>
      <c r="N28" s="203"/>
      <c r="O28" s="203"/>
      <c r="P28" s="203"/>
      <c r="W28" s="203" t="s">
        <v>38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39</v>
      </c>
      <c r="AL28" s="203"/>
      <c r="AM28" s="203"/>
      <c r="AN28" s="203"/>
      <c r="AO28" s="203"/>
      <c r="AR28" s="32"/>
      <c r="BE28" s="193"/>
    </row>
    <row r="29" spans="2:71" s="2" customFormat="1" ht="14.45" customHeight="1">
      <c r="B29" s="36"/>
      <c r="D29" s="27" t="s">
        <v>40</v>
      </c>
      <c r="F29" s="27" t="s">
        <v>41</v>
      </c>
      <c r="L29" s="206">
        <v>0.21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6"/>
      <c r="BE29" s="194"/>
    </row>
    <row r="30" spans="2:71" s="2" customFormat="1" ht="14.45" customHeight="1">
      <c r="B30" s="36"/>
      <c r="F30" s="27" t="s">
        <v>42</v>
      </c>
      <c r="L30" s="206">
        <v>0.12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6"/>
      <c r="BE30" s="194"/>
    </row>
    <row r="31" spans="2:71" s="2" customFormat="1" ht="14.45" hidden="1" customHeight="1">
      <c r="B31" s="36"/>
      <c r="F31" s="27" t="s">
        <v>43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6"/>
      <c r="BE31" s="194"/>
    </row>
    <row r="32" spans="2:71" s="2" customFormat="1" ht="14.45" hidden="1" customHeight="1">
      <c r="B32" s="36"/>
      <c r="F32" s="27" t="s">
        <v>44</v>
      </c>
      <c r="L32" s="206">
        <v>0.12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6"/>
      <c r="BE32" s="194"/>
    </row>
    <row r="33" spans="2:57" s="2" customFormat="1" ht="14.45" hidden="1" customHeight="1">
      <c r="B33" s="36"/>
      <c r="F33" s="27" t="s">
        <v>45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6"/>
      <c r="BE33" s="194"/>
    </row>
    <row r="34" spans="2:57" s="1" customFormat="1" ht="6.95" customHeight="1">
      <c r="B34" s="32"/>
      <c r="AR34" s="32"/>
      <c r="BE34" s="193"/>
    </row>
    <row r="35" spans="2:57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207" t="s">
        <v>48</v>
      </c>
      <c r="Y35" s="208"/>
      <c r="Z35" s="208"/>
      <c r="AA35" s="208"/>
      <c r="AB35" s="208"/>
      <c r="AC35" s="39"/>
      <c r="AD35" s="39"/>
      <c r="AE35" s="39"/>
      <c r="AF35" s="39"/>
      <c r="AG35" s="39"/>
      <c r="AH35" s="39"/>
      <c r="AI35" s="39"/>
      <c r="AJ35" s="39"/>
      <c r="AK35" s="209">
        <f>SUM(AK26:AK33)</f>
        <v>0</v>
      </c>
      <c r="AL35" s="208"/>
      <c r="AM35" s="208"/>
      <c r="AN35" s="208"/>
      <c r="AO35" s="210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32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2"/>
      <c r="D60" s="43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51</v>
      </c>
      <c r="AI60" s="34"/>
      <c r="AJ60" s="34"/>
      <c r="AK60" s="34"/>
      <c r="AL60" s="34"/>
      <c r="AM60" s="43" t="s">
        <v>52</v>
      </c>
      <c r="AN60" s="34"/>
      <c r="AO60" s="34"/>
      <c r="AR60" s="32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2"/>
      <c r="D64" s="41" t="s">
        <v>53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54</v>
      </c>
      <c r="AI64" s="42"/>
      <c r="AJ64" s="42"/>
      <c r="AK64" s="42"/>
      <c r="AL64" s="42"/>
      <c r="AM64" s="42"/>
      <c r="AN64" s="42"/>
      <c r="AO64" s="42"/>
      <c r="AR64" s="32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2"/>
      <c r="D75" s="43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51</v>
      </c>
      <c r="AI75" s="34"/>
      <c r="AJ75" s="34"/>
      <c r="AK75" s="34"/>
      <c r="AL75" s="34"/>
      <c r="AM75" s="43" t="s">
        <v>52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55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M24-024_2025</v>
      </c>
      <c r="AR84" s="48"/>
    </row>
    <row r="85" spans="1:91" s="4" customFormat="1" ht="36.950000000000003" customHeight="1">
      <c r="B85" s="49"/>
      <c r="C85" s="50" t="s">
        <v>16</v>
      </c>
      <c r="L85" s="211" t="str">
        <f>K6</f>
        <v>Holice, Havlíčkova - kanalizace - aktualizace 2025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Holice</v>
      </c>
      <c r="AI87" s="27" t="s">
        <v>22</v>
      </c>
      <c r="AM87" s="213" t="str">
        <f>IF(AN8= "","",AN8)</f>
        <v>3. 6. 2025</v>
      </c>
      <c r="AN87" s="213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Vodovody a kanalizace Pardubice, a.s.</v>
      </c>
      <c r="AI89" s="27" t="s">
        <v>30</v>
      </c>
      <c r="AM89" s="214" t="str">
        <f>IF(E17="","",E17)</f>
        <v>Multiaqua s.r.o.</v>
      </c>
      <c r="AN89" s="215"/>
      <c r="AO89" s="215"/>
      <c r="AP89" s="215"/>
      <c r="AR89" s="32"/>
      <c r="AS89" s="216" t="s">
        <v>56</v>
      </c>
      <c r="AT89" s="217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33</v>
      </c>
      <c r="AM90" s="214" t="str">
        <f>IF(E20="","",E20)</f>
        <v>Ing. Pavel Čihák</v>
      </c>
      <c r="AN90" s="215"/>
      <c r="AO90" s="215"/>
      <c r="AP90" s="215"/>
      <c r="AR90" s="32"/>
      <c r="AS90" s="218"/>
      <c r="AT90" s="219"/>
      <c r="BD90" s="56"/>
    </row>
    <row r="91" spans="1:91" s="1" customFormat="1" ht="10.9" customHeight="1">
      <c r="B91" s="32"/>
      <c r="AR91" s="32"/>
      <c r="AS91" s="218"/>
      <c r="AT91" s="219"/>
      <c r="BD91" s="56"/>
    </row>
    <row r="92" spans="1:91" s="1" customFormat="1" ht="29.25" customHeight="1">
      <c r="B92" s="32"/>
      <c r="C92" s="220" t="s">
        <v>57</v>
      </c>
      <c r="D92" s="221"/>
      <c r="E92" s="221"/>
      <c r="F92" s="221"/>
      <c r="G92" s="221"/>
      <c r="H92" s="57"/>
      <c r="I92" s="222" t="s">
        <v>58</v>
      </c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  <c r="AA92" s="221"/>
      <c r="AB92" s="221"/>
      <c r="AC92" s="221"/>
      <c r="AD92" s="221"/>
      <c r="AE92" s="221"/>
      <c r="AF92" s="221"/>
      <c r="AG92" s="223" t="s">
        <v>59</v>
      </c>
      <c r="AH92" s="221"/>
      <c r="AI92" s="221"/>
      <c r="AJ92" s="221"/>
      <c r="AK92" s="221"/>
      <c r="AL92" s="221"/>
      <c r="AM92" s="221"/>
      <c r="AN92" s="222" t="s">
        <v>60</v>
      </c>
      <c r="AO92" s="221"/>
      <c r="AP92" s="224"/>
      <c r="AQ92" s="58" t="s">
        <v>61</v>
      </c>
      <c r="AR92" s="32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74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8">
        <f>ROUND(SUM(AG95:AG97),2)</f>
        <v>0</v>
      </c>
      <c r="AH94" s="228"/>
      <c r="AI94" s="228"/>
      <c r="AJ94" s="228"/>
      <c r="AK94" s="228"/>
      <c r="AL94" s="228"/>
      <c r="AM94" s="228"/>
      <c r="AN94" s="229">
        <f>SUM(AG94,AT94)</f>
        <v>0</v>
      </c>
      <c r="AO94" s="229"/>
      <c r="AP94" s="229"/>
      <c r="AQ94" s="67" t="s">
        <v>1</v>
      </c>
      <c r="AR94" s="63"/>
      <c r="AS94" s="68">
        <f>ROUND(SUM(AS95:AS97),2)</f>
        <v>0</v>
      </c>
      <c r="AT94" s="69">
        <f>ROUND(SUM(AV94:AW94),2)</f>
        <v>0</v>
      </c>
      <c r="AU94" s="70">
        <f>ROUND(SUM(AU95:AU97),5)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ROUND(SUM(AZ95:AZ97),2)</f>
        <v>0</v>
      </c>
      <c r="BA94" s="69">
        <f>ROUND(SUM(BA95:BA97),2)</f>
        <v>0</v>
      </c>
      <c r="BB94" s="69">
        <f>ROUND(SUM(BB95:BB97),2)</f>
        <v>0</v>
      </c>
      <c r="BC94" s="69">
        <f>ROUND(SUM(BC95:BC97),2)</f>
        <v>0</v>
      </c>
      <c r="BD94" s="71">
        <f>ROUND(SUM(BD95:BD97),2)</f>
        <v>0</v>
      </c>
      <c r="BS94" s="72" t="s">
        <v>75</v>
      </c>
      <c r="BT94" s="72" t="s">
        <v>76</v>
      </c>
      <c r="BU94" s="73" t="s">
        <v>77</v>
      </c>
      <c r="BV94" s="72" t="s">
        <v>78</v>
      </c>
      <c r="BW94" s="72" t="s">
        <v>5</v>
      </c>
      <c r="BX94" s="72" t="s">
        <v>79</v>
      </c>
      <c r="CL94" s="72" t="s">
        <v>1</v>
      </c>
    </row>
    <row r="95" spans="1:91" s="6" customFormat="1" ht="16.5" customHeight="1">
      <c r="A95" s="74" t="s">
        <v>80</v>
      </c>
      <c r="B95" s="75"/>
      <c r="C95" s="76"/>
      <c r="D95" s="227" t="s">
        <v>81</v>
      </c>
      <c r="E95" s="227"/>
      <c r="F95" s="227"/>
      <c r="G95" s="227"/>
      <c r="H95" s="227"/>
      <c r="I95" s="77"/>
      <c r="J95" s="227" t="s">
        <v>82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'SO 02 - Úsek Š3-Š6'!J30</f>
        <v>0</v>
      </c>
      <c r="AH95" s="226"/>
      <c r="AI95" s="226"/>
      <c r="AJ95" s="226"/>
      <c r="AK95" s="226"/>
      <c r="AL95" s="226"/>
      <c r="AM95" s="226"/>
      <c r="AN95" s="225">
        <f>SUM(AG95,AT95)</f>
        <v>0</v>
      </c>
      <c r="AO95" s="226"/>
      <c r="AP95" s="226"/>
      <c r="AQ95" s="78" t="s">
        <v>83</v>
      </c>
      <c r="AR95" s="75"/>
      <c r="AS95" s="79">
        <v>0</v>
      </c>
      <c r="AT95" s="80">
        <f>ROUND(SUM(AV95:AW95),2)</f>
        <v>0</v>
      </c>
      <c r="AU95" s="81">
        <f>'SO 02 - Úsek Š3-Š6'!P126</f>
        <v>0</v>
      </c>
      <c r="AV95" s="80">
        <f>'SO 02 - Úsek Š3-Š6'!J33</f>
        <v>0</v>
      </c>
      <c r="AW95" s="80">
        <f>'SO 02 - Úsek Š3-Š6'!J34</f>
        <v>0</v>
      </c>
      <c r="AX95" s="80">
        <f>'SO 02 - Úsek Š3-Š6'!J35</f>
        <v>0</v>
      </c>
      <c r="AY95" s="80">
        <f>'SO 02 - Úsek Š3-Š6'!J36</f>
        <v>0</v>
      </c>
      <c r="AZ95" s="80">
        <f>'SO 02 - Úsek Š3-Š6'!F33</f>
        <v>0</v>
      </c>
      <c r="BA95" s="80">
        <f>'SO 02 - Úsek Š3-Š6'!F34</f>
        <v>0</v>
      </c>
      <c r="BB95" s="80">
        <f>'SO 02 - Úsek Š3-Š6'!F35</f>
        <v>0</v>
      </c>
      <c r="BC95" s="80">
        <f>'SO 02 - Úsek Š3-Š6'!F36</f>
        <v>0</v>
      </c>
      <c r="BD95" s="82">
        <f>'SO 02 - Úsek Š3-Š6'!F37</f>
        <v>0</v>
      </c>
      <c r="BT95" s="83" t="s">
        <v>84</v>
      </c>
      <c r="BV95" s="83" t="s">
        <v>78</v>
      </c>
      <c r="BW95" s="83" t="s">
        <v>85</v>
      </c>
      <c r="BX95" s="83" t="s">
        <v>5</v>
      </c>
      <c r="CL95" s="83" t="s">
        <v>1</v>
      </c>
      <c r="CM95" s="83" t="s">
        <v>86</v>
      </c>
    </row>
    <row r="96" spans="1:91" s="6" customFormat="1" ht="16.5" customHeight="1">
      <c r="A96" s="74" t="s">
        <v>80</v>
      </c>
      <c r="B96" s="75"/>
      <c r="C96" s="76"/>
      <c r="D96" s="227" t="s">
        <v>87</v>
      </c>
      <c r="E96" s="227"/>
      <c r="F96" s="227"/>
      <c r="G96" s="227"/>
      <c r="H96" s="227"/>
      <c r="I96" s="77"/>
      <c r="J96" s="227" t="s">
        <v>88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5">
        <f>'SO 03 - Vodovodní řad'!J30</f>
        <v>0</v>
      </c>
      <c r="AH96" s="226"/>
      <c r="AI96" s="226"/>
      <c r="AJ96" s="226"/>
      <c r="AK96" s="226"/>
      <c r="AL96" s="226"/>
      <c r="AM96" s="226"/>
      <c r="AN96" s="225">
        <f>SUM(AG96,AT96)</f>
        <v>0</v>
      </c>
      <c r="AO96" s="226"/>
      <c r="AP96" s="226"/>
      <c r="AQ96" s="78" t="s">
        <v>83</v>
      </c>
      <c r="AR96" s="75"/>
      <c r="AS96" s="79">
        <v>0</v>
      </c>
      <c r="AT96" s="80">
        <f>ROUND(SUM(AV96:AW96),2)</f>
        <v>0</v>
      </c>
      <c r="AU96" s="81">
        <f>'SO 03 - Vodovodní řad'!P126</f>
        <v>0</v>
      </c>
      <c r="AV96" s="80">
        <f>'SO 03 - Vodovodní řad'!J33</f>
        <v>0</v>
      </c>
      <c r="AW96" s="80">
        <f>'SO 03 - Vodovodní řad'!J34</f>
        <v>0</v>
      </c>
      <c r="AX96" s="80">
        <f>'SO 03 - Vodovodní řad'!J35</f>
        <v>0</v>
      </c>
      <c r="AY96" s="80">
        <f>'SO 03 - Vodovodní řad'!J36</f>
        <v>0</v>
      </c>
      <c r="AZ96" s="80">
        <f>'SO 03 - Vodovodní řad'!F33</f>
        <v>0</v>
      </c>
      <c r="BA96" s="80">
        <f>'SO 03 - Vodovodní řad'!F34</f>
        <v>0</v>
      </c>
      <c r="BB96" s="80">
        <f>'SO 03 - Vodovodní řad'!F35</f>
        <v>0</v>
      </c>
      <c r="BC96" s="80">
        <f>'SO 03 - Vodovodní řad'!F36</f>
        <v>0</v>
      </c>
      <c r="BD96" s="82">
        <f>'SO 03 - Vodovodní řad'!F37</f>
        <v>0</v>
      </c>
      <c r="BT96" s="83" t="s">
        <v>84</v>
      </c>
      <c r="BV96" s="83" t="s">
        <v>78</v>
      </c>
      <c r="BW96" s="83" t="s">
        <v>89</v>
      </c>
      <c r="BX96" s="83" t="s">
        <v>5</v>
      </c>
      <c r="CL96" s="83" t="s">
        <v>1</v>
      </c>
      <c r="CM96" s="83" t="s">
        <v>86</v>
      </c>
    </row>
    <row r="97" spans="1:91" s="6" customFormat="1" ht="16.5" customHeight="1">
      <c r="A97" s="74" t="s">
        <v>80</v>
      </c>
      <c r="B97" s="75"/>
      <c r="C97" s="76"/>
      <c r="D97" s="227" t="s">
        <v>90</v>
      </c>
      <c r="E97" s="227"/>
      <c r="F97" s="227"/>
      <c r="G97" s="227"/>
      <c r="H97" s="227"/>
      <c r="I97" s="77"/>
      <c r="J97" s="227" t="s">
        <v>91</v>
      </c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5">
        <f>'03 - Vedlejší a ostatní n...'!J30</f>
        <v>0</v>
      </c>
      <c r="AH97" s="226"/>
      <c r="AI97" s="226"/>
      <c r="AJ97" s="226"/>
      <c r="AK97" s="226"/>
      <c r="AL97" s="226"/>
      <c r="AM97" s="226"/>
      <c r="AN97" s="225">
        <f>SUM(AG97,AT97)</f>
        <v>0</v>
      </c>
      <c r="AO97" s="226"/>
      <c r="AP97" s="226"/>
      <c r="AQ97" s="78" t="s">
        <v>83</v>
      </c>
      <c r="AR97" s="75"/>
      <c r="AS97" s="84">
        <v>0</v>
      </c>
      <c r="AT97" s="85">
        <f>ROUND(SUM(AV97:AW97),2)</f>
        <v>0</v>
      </c>
      <c r="AU97" s="86">
        <f>'03 - Vedlejší a ostatní n...'!P124</f>
        <v>0</v>
      </c>
      <c r="AV97" s="85">
        <f>'03 - Vedlejší a ostatní n...'!J33</f>
        <v>0</v>
      </c>
      <c r="AW97" s="85">
        <f>'03 - Vedlejší a ostatní n...'!J34</f>
        <v>0</v>
      </c>
      <c r="AX97" s="85">
        <f>'03 - Vedlejší a ostatní n...'!J35</f>
        <v>0</v>
      </c>
      <c r="AY97" s="85">
        <f>'03 - Vedlejší a ostatní n...'!J36</f>
        <v>0</v>
      </c>
      <c r="AZ97" s="85">
        <f>'03 - Vedlejší a ostatní n...'!F33</f>
        <v>0</v>
      </c>
      <c r="BA97" s="85">
        <f>'03 - Vedlejší a ostatní n...'!F34</f>
        <v>0</v>
      </c>
      <c r="BB97" s="85">
        <f>'03 - Vedlejší a ostatní n...'!F35</f>
        <v>0</v>
      </c>
      <c r="BC97" s="85">
        <f>'03 - Vedlejší a ostatní n...'!F36</f>
        <v>0</v>
      </c>
      <c r="BD97" s="87">
        <f>'03 - Vedlejší a ostatní n...'!F37</f>
        <v>0</v>
      </c>
      <c r="BT97" s="83" t="s">
        <v>84</v>
      </c>
      <c r="BV97" s="83" t="s">
        <v>78</v>
      </c>
      <c r="BW97" s="83" t="s">
        <v>92</v>
      </c>
      <c r="BX97" s="83" t="s">
        <v>5</v>
      </c>
      <c r="CL97" s="83" t="s">
        <v>1</v>
      </c>
      <c r="CM97" s="83" t="s">
        <v>86</v>
      </c>
    </row>
    <row r="98" spans="1:91" s="1" customFormat="1" ht="30" customHeight="1">
      <c r="B98" s="32"/>
      <c r="AR98" s="32"/>
    </row>
    <row r="99" spans="1:91" s="1" customFormat="1" ht="6.95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2"/>
    </row>
  </sheetData>
  <sheetProtection algorithmName="SHA-512" hashValue="uxz4c+aWEhFio9888R+jSamzo7o45HNNvmvseHsZQoR15y1+Pay4moiU8BsW/+F+jGwEs4oh+8kwPPwKxjeSmw==" saltValue="WU/Sg6oOMCkKPnqFcOJ08zEoIMfL2Ut1rck1Pp7c3ldRTEuYPoxDENxhCGmzXP3kcGDarjAmbxyxjNXTyv3Ow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2 - Úsek Š3-Š6'!C2" display="/" xr:uid="{00000000-0004-0000-0000-000000000000}"/>
    <hyperlink ref="A96" location="'SO 03 - Vodovodní řad'!C2" display="/" xr:uid="{00000000-0004-0000-0000-000001000000}"/>
    <hyperlink ref="A97" location="'03 - Vedlejší a ostatní n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7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93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Holice, Havlíčkova - kanalizace - aktualizace 2025</v>
      </c>
      <c r="F7" s="231"/>
      <c r="G7" s="231"/>
      <c r="H7" s="231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211" t="s">
        <v>95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195"/>
      <c r="G18" s="195"/>
      <c r="H18" s="19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9"/>
      <c r="E27" s="200" t="s">
        <v>1</v>
      </c>
      <c r="F27" s="200"/>
      <c r="G27" s="200"/>
      <c r="H27" s="20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36</v>
      </c>
      <c r="J30" s="66">
        <f>ROUND(J126,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91">
        <f>ROUND((SUM(BE126:BE371)),  2)</f>
        <v>0</v>
      </c>
      <c r="I33" s="92">
        <v>0.21</v>
      </c>
      <c r="J33" s="91">
        <f>ROUND(((SUM(BE126:BE371))*I33),  2)</f>
        <v>0</v>
      </c>
      <c r="L33" s="32"/>
    </row>
    <row r="34" spans="2:12" s="1" customFormat="1" ht="14.45" customHeight="1">
      <c r="B34" s="32"/>
      <c r="E34" s="27" t="s">
        <v>42</v>
      </c>
      <c r="F34" s="91">
        <f>ROUND((SUM(BF126:BF371)),  2)</f>
        <v>0</v>
      </c>
      <c r="I34" s="92">
        <v>0.12</v>
      </c>
      <c r="J34" s="91">
        <f>ROUND(((SUM(BF126:BF371))*I34),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91">
        <f>ROUND((SUM(BG126:BG371)),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91">
        <f>ROUND((SUM(BH126:BH371)),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91">
        <f>ROUND((SUM(BI126:BI371)),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46</v>
      </c>
      <c r="E39" s="57"/>
      <c r="F39" s="57"/>
      <c r="G39" s="95" t="s">
        <v>47</v>
      </c>
      <c r="H39" s="96" t="s">
        <v>48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99" t="s">
        <v>52</v>
      </c>
      <c r="G61" s="43" t="s">
        <v>51</v>
      </c>
      <c r="H61" s="34"/>
      <c r="I61" s="34"/>
      <c r="J61" s="100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99" t="s">
        <v>52</v>
      </c>
      <c r="G76" s="43" t="s">
        <v>51</v>
      </c>
      <c r="H76" s="34"/>
      <c r="I76" s="34"/>
      <c r="J76" s="100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Holice, Havlíčkova - kanalizace - aktualizace 2025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94</v>
      </c>
      <c r="L86" s="32"/>
    </row>
    <row r="87" spans="2:47" s="1" customFormat="1" ht="16.5" customHeight="1">
      <c r="B87" s="32"/>
      <c r="E87" s="211" t="str">
        <f>E9</f>
        <v>SO 02 - Úsek Š3-Š6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Holice</v>
      </c>
      <c r="I89" s="27" t="s">
        <v>22</v>
      </c>
      <c r="J89" s="52" t="str">
        <f>IF(J12="","",J12)</f>
        <v>3. 6. 2025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Vodovody a kanalizace Pardubice, a.s.</v>
      </c>
      <c r="I91" s="27" t="s">
        <v>30</v>
      </c>
      <c r="J91" s="30" t="str">
        <f>E21</f>
        <v>Multiaqua s.r.o.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Ing. Pavel Čihák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97</v>
      </c>
      <c r="D94" s="93"/>
      <c r="E94" s="93"/>
      <c r="F94" s="93"/>
      <c r="G94" s="93"/>
      <c r="H94" s="93"/>
      <c r="I94" s="93"/>
      <c r="J94" s="102" t="s">
        <v>98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99</v>
      </c>
      <c r="J96" s="66">
        <f>J126</f>
        <v>0</v>
      </c>
      <c r="L96" s="32"/>
      <c r="AU96" s="17" t="s">
        <v>100</v>
      </c>
    </row>
    <row r="97" spans="2:12" s="8" customFormat="1" ht="24.95" customHeight="1">
      <c r="B97" s="104"/>
      <c r="D97" s="105" t="s">
        <v>101</v>
      </c>
      <c r="E97" s="106"/>
      <c r="F97" s="106"/>
      <c r="G97" s="106"/>
      <c r="H97" s="106"/>
      <c r="I97" s="106"/>
      <c r="J97" s="107">
        <f>J127</f>
        <v>0</v>
      </c>
      <c r="L97" s="104"/>
    </row>
    <row r="98" spans="2:12" s="9" customFormat="1" ht="19.899999999999999" customHeight="1">
      <c r="B98" s="108"/>
      <c r="D98" s="109" t="s">
        <v>102</v>
      </c>
      <c r="E98" s="110"/>
      <c r="F98" s="110"/>
      <c r="G98" s="110"/>
      <c r="H98" s="110"/>
      <c r="I98" s="110"/>
      <c r="J98" s="111">
        <f>J128</f>
        <v>0</v>
      </c>
      <c r="L98" s="108"/>
    </row>
    <row r="99" spans="2:12" s="9" customFormat="1" ht="19.899999999999999" customHeight="1">
      <c r="B99" s="108"/>
      <c r="D99" s="109" t="s">
        <v>103</v>
      </c>
      <c r="E99" s="110"/>
      <c r="F99" s="110"/>
      <c r="G99" s="110"/>
      <c r="H99" s="110"/>
      <c r="I99" s="110"/>
      <c r="J99" s="111">
        <f>J223</f>
        <v>0</v>
      </c>
      <c r="L99" s="108"/>
    </row>
    <row r="100" spans="2:12" s="9" customFormat="1" ht="19.899999999999999" customHeight="1">
      <c r="B100" s="108"/>
      <c r="D100" s="109" t="s">
        <v>104</v>
      </c>
      <c r="E100" s="110"/>
      <c r="F100" s="110"/>
      <c r="G100" s="110"/>
      <c r="H100" s="110"/>
      <c r="I100" s="110"/>
      <c r="J100" s="111">
        <f>J229</f>
        <v>0</v>
      </c>
      <c r="L100" s="108"/>
    </row>
    <row r="101" spans="2:12" s="9" customFormat="1" ht="19.899999999999999" customHeight="1">
      <c r="B101" s="108"/>
      <c r="D101" s="109" t="s">
        <v>105</v>
      </c>
      <c r="E101" s="110"/>
      <c r="F101" s="110"/>
      <c r="G101" s="110"/>
      <c r="H101" s="110"/>
      <c r="I101" s="110"/>
      <c r="J101" s="111">
        <f>J232</f>
        <v>0</v>
      </c>
      <c r="L101" s="108"/>
    </row>
    <row r="102" spans="2:12" s="9" customFormat="1" ht="19.899999999999999" customHeight="1">
      <c r="B102" s="108"/>
      <c r="D102" s="109" t="s">
        <v>106</v>
      </c>
      <c r="E102" s="110"/>
      <c r="F102" s="110"/>
      <c r="G102" s="110"/>
      <c r="H102" s="110"/>
      <c r="I102" s="110"/>
      <c r="J102" s="111">
        <f>J246</f>
        <v>0</v>
      </c>
      <c r="L102" s="108"/>
    </row>
    <row r="103" spans="2:12" s="9" customFormat="1" ht="19.899999999999999" customHeight="1">
      <c r="B103" s="108"/>
      <c r="D103" s="109" t="s">
        <v>107</v>
      </c>
      <c r="E103" s="110"/>
      <c r="F103" s="110"/>
      <c r="G103" s="110"/>
      <c r="H103" s="110"/>
      <c r="I103" s="110"/>
      <c r="J103" s="111">
        <f>J284</f>
        <v>0</v>
      </c>
      <c r="L103" s="108"/>
    </row>
    <row r="104" spans="2:12" s="9" customFormat="1" ht="19.899999999999999" customHeight="1">
      <c r="B104" s="108"/>
      <c r="D104" s="109" t="s">
        <v>108</v>
      </c>
      <c r="E104" s="110"/>
      <c r="F104" s="110"/>
      <c r="G104" s="110"/>
      <c r="H104" s="110"/>
      <c r="I104" s="110"/>
      <c r="J104" s="111">
        <f>J323</f>
        <v>0</v>
      </c>
      <c r="L104" s="108"/>
    </row>
    <row r="105" spans="2:12" s="9" customFormat="1" ht="19.899999999999999" customHeight="1">
      <c r="B105" s="108"/>
      <c r="D105" s="109" t="s">
        <v>109</v>
      </c>
      <c r="E105" s="110"/>
      <c r="F105" s="110"/>
      <c r="G105" s="110"/>
      <c r="H105" s="110"/>
      <c r="I105" s="110"/>
      <c r="J105" s="111">
        <f>J346</f>
        <v>0</v>
      </c>
      <c r="L105" s="108"/>
    </row>
    <row r="106" spans="2:12" s="9" customFormat="1" ht="19.899999999999999" customHeight="1">
      <c r="B106" s="108"/>
      <c r="D106" s="109" t="s">
        <v>110</v>
      </c>
      <c r="E106" s="110"/>
      <c r="F106" s="110"/>
      <c r="G106" s="110"/>
      <c r="H106" s="110"/>
      <c r="I106" s="110"/>
      <c r="J106" s="111">
        <f>J370</f>
        <v>0</v>
      </c>
      <c r="L106" s="108"/>
    </row>
    <row r="107" spans="2:12" s="1" customFormat="1" ht="21.75" customHeight="1">
      <c r="B107" s="32"/>
      <c r="L107" s="32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12" s="1" customFormat="1" ht="6.95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>
      <c r="B113" s="32"/>
      <c r="C113" s="21" t="s">
        <v>111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16.5" customHeight="1">
      <c r="B116" s="32"/>
      <c r="E116" s="230" t="str">
        <f>E7</f>
        <v>Holice, Havlíčkova - kanalizace - aktualizace 2025</v>
      </c>
      <c r="F116" s="231"/>
      <c r="G116" s="231"/>
      <c r="H116" s="231"/>
      <c r="L116" s="32"/>
    </row>
    <row r="117" spans="2:63" s="1" customFormat="1" ht="12" customHeight="1">
      <c r="B117" s="32"/>
      <c r="C117" s="27" t="s">
        <v>94</v>
      </c>
      <c r="L117" s="32"/>
    </row>
    <row r="118" spans="2:63" s="1" customFormat="1" ht="16.5" customHeight="1">
      <c r="B118" s="32"/>
      <c r="E118" s="211" t="str">
        <f>E9</f>
        <v>SO 02 - Úsek Š3-Š6</v>
      </c>
      <c r="F118" s="232"/>
      <c r="G118" s="232"/>
      <c r="H118" s="232"/>
      <c r="L118" s="32"/>
    </row>
    <row r="119" spans="2:63" s="1" customFormat="1" ht="6.95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F12</f>
        <v>Holice</v>
      </c>
      <c r="I120" s="27" t="s">
        <v>22</v>
      </c>
      <c r="J120" s="52" t="str">
        <f>IF(J12="","",J12)</f>
        <v>3. 6. 2025</v>
      </c>
      <c r="L120" s="32"/>
    </row>
    <row r="121" spans="2:63" s="1" customFormat="1" ht="6.95" customHeight="1">
      <c r="B121" s="32"/>
      <c r="L121" s="32"/>
    </row>
    <row r="122" spans="2:63" s="1" customFormat="1" ht="15.2" customHeight="1">
      <c r="B122" s="32"/>
      <c r="C122" s="27" t="s">
        <v>24</v>
      </c>
      <c r="F122" s="25" t="str">
        <f>E15</f>
        <v>Vodovody a kanalizace Pardubice, a.s.</v>
      </c>
      <c r="I122" s="27" t="s">
        <v>30</v>
      </c>
      <c r="J122" s="30" t="str">
        <f>E21</f>
        <v>Multiaqua s.r.o.</v>
      </c>
      <c r="L122" s="32"/>
    </row>
    <row r="123" spans="2:63" s="1" customFormat="1" ht="15.2" customHeight="1">
      <c r="B123" s="32"/>
      <c r="C123" s="27" t="s">
        <v>28</v>
      </c>
      <c r="F123" s="25" t="str">
        <f>IF(E18="","",E18)</f>
        <v>Vyplň údaj</v>
      </c>
      <c r="I123" s="27" t="s">
        <v>33</v>
      </c>
      <c r="J123" s="30" t="str">
        <f>E24</f>
        <v>Ing. Pavel Čihák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2"/>
      <c r="C125" s="113" t="s">
        <v>112</v>
      </c>
      <c r="D125" s="114" t="s">
        <v>61</v>
      </c>
      <c r="E125" s="114" t="s">
        <v>57</v>
      </c>
      <c r="F125" s="114" t="s">
        <v>58</v>
      </c>
      <c r="G125" s="114" t="s">
        <v>113</v>
      </c>
      <c r="H125" s="114" t="s">
        <v>114</v>
      </c>
      <c r="I125" s="114" t="s">
        <v>115</v>
      </c>
      <c r="J125" s="114" t="s">
        <v>98</v>
      </c>
      <c r="K125" s="115" t="s">
        <v>116</v>
      </c>
      <c r="L125" s="112"/>
      <c r="M125" s="59" t="s">
        <v>1</v>
      </c>
      <c r="N125" s="60" t="s">
        <v>40</v>
      </c>
      <c r="O125" s="60" t="s">
        <v>117</v>
      </c>
      <c r="P125" s="60" t="s">
        <v>118</v>
      </c>
      <c r="Q125" s="60" t="s">
        <v>119</v>
      </c>
      <c r="R125" s="60" t="s">
        <v>120</v>
      </c>
      <c r="S125" s="60" t="s">
        <v>121</v>
      </c>
      <c r="T125" s="61" t="s">
        <v>122</v>
      </c>
    </row>
    <row r="126" spans="2:63" s="1" customFormat="1" ht="22.9" customHeight="1">
      <c r="B126" s="32"/>
      <c r="C126" s="64" t="s">
        <v>123</v>
      </c>
      <c r="J126" s="116">
        <f>BK126</f>
        <v>0</v>
      </c>
      <c r="L126" s="32"/>
      <c r="M126" s="62"/>
      <c r="N126" s="53"/>
      <c r="O126" s="53"/>
      <c r="P126" s="117">
        <f>P127</f>
        <v>0</v>
      </c>
      <c r="Q126" s="53"/>
      <c r="R126" s="117">
        <f>R127</f>
        <v>0</v>
      </c>
      <c r="S126" s="53"/>
      <c r="T126" s="118">
        <f>T127</f>
        <v>0</v>
      </c>
      <c r="AT126" s="17" t="s">
        <v>75</v>
      </c>
      <c r="AU126" s="17" t="s">
        <v>100</v>
      </c>
      <c r="BK126" s="119">
        <f>BK127</f>
        <v>0</v>
      </c>
    </row>
    <row r="127" spans="2:63" s="11" customFormat="1" ht="25.9" customHeight="1">
      <c r="B127" s="120"/>
      <c r="D127" s="121" t="s">
        <v>75</v>
      </c>
      <c r="E127" s="122" t="s">
        <v>124</v>
      </c>
      <c r="F127" s="122" t="s">
        <v>125</v>
      </c>
      <c r="I127" s="123"/>
      <c r="J127" s="124">
        <f>BK127</f>
        <v>0</v>
      </c>
      <c r="L127" s="120"/>
      <c r="M127" s="125"/>
      <c r="P127" s="126">
        <f>P128+P223+P229+P232+P246+P284+P323+P346+P370</f>
        <v>0</v>
      </c>
      <c r="R127" s="126">
        <f>R128+R223+R229+R232+R246+R284+R323+R346+R370</f>
        <v>0</v>
      </c>
      <c r="T127" s="127">
        <f>T128+T223+T229+T232+T246+T284+T323+T346+T370</f>
        <v>0</v>
      </c>
      <c r="AR127" s="121" t="s">
        <v>84</v>
      </c>
      <c r="AT127" s="128" t="s">
        <v>75</v>
      </c>
      <c r="AU127" s="128" t="s">
        <v>76</v>
      </c>
      <c r="AY127" s="121" t="s">
        <v>126</v>
      </c>
      <c r="BK127" s="129">
        <f>BK128+BK223+BK229+BK232+BK246+BK284+BK323+BK346+BK370</f>
        <v>0</v>
      </c>
    </row>
    <row r="128" spans="2:63" s="11" customFormat="1" ht="22.9" customHeight="1">
      <c r="B128" s="120"/>
      <c r="D128" s="121" t="s">
        <v>75</v>
      </c>
      <c r="E128" s="130" t="s">
        <v>84</v>
      </c>
      <c r="F128" s="130" t="s">
        <v>127</v>
      </c>
      <c r="I128" s="123"/>
      <c r="J128" s="131">
        <f>BK128</f>
        <v>0</v>
      </c>
      <c r="L128" s="120"/>
      <c r="M128" s="125"/>
      <c r="P128" s="126">
        <f>SUM(P129:P222)</f>
        <v>0</v>
      </c>
      <c r="R128" s="126">
        <f>SUM(R129:R222)</f>
        <v>0</v>
      </c>
      <c r="T128" s="127">
        <f>SUM(T129:T222)</f>
        <v>0</v>
      </c>
      <c r="AR128" s="121" t="s">
        <v>84</v>
      </c>
      <c r="AT128" s="128" t="s">
        <v>75</v>
      </c>
      <c r="AU128" s="128" t="s">
        <v>84</v>
      </c>
      <c r="AY128" s="121" t="s">
        <v>126</v>
      </c>
      <c r="BK128" s="129">
        <f>SUM(BK129:BK222)</f>
        <v>0</v>
      </c>
    </row>
    <row r="129" spans="2:65" s="1" customFormat="1" ht="62.65" customHeight="1">
      <c r="B129" s="32"/>
      <c r="C129" s="132" t="s">
        <v>84</v>
      </c>
      <c r="D129" s="132" t="s">
        <v>128</v>
      </c>
      <c r="E129" s="133" t="s">
        <v>129</v>
      </c>
      <c r="F129" s="134" t="s">
        <v>130</v>
      </c>
      <c r="G129" s="135" t="s">
        <v>131</v>
      </c>
      <c r="H129" s="136">
        <v>352.40699999999998</v>
      </c>
      <c r="I129" s="137"/>
      <c r="J129" s="138">
        <f>ROUND(I129*H129,2)</f>
        <v>0</v>
      </c>
      <c r="K129" s="134" t="s">
        <v>132</v>
      </c>
      <c r="L129" s="32"/>
      <c r="M129" s="139" t="s">
        <v>1</v>
      </c>
      <c r="N129" s="140" t="s">
        <v>41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133</v>
      </c>
      <c r="AT129" s="143" t="s">
        <v>128</v>
      </c>
      <c r="AU129" s="143" t="s">
        <v>86</v>
      </c>
      <c r="AY129" s="17" t="s">
        <v>126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84</v>
      </c>
      <c r="BK129" s="144">
        <f>ROUND(I129*H129,2)</f>
        <v>0</v>
      </c>
      <c r="BL129" s="17" t="s">
        <v>133</v>
      </c>
      <c r="BM129" s="143" t="s">
        <v>86</v>
      </c>
    </row>
    <row r="130" spans="2:65" s="12" customFormat="1" ht="11.25">
      <c r="B130" s="145"/>
      <c r="D130" s="146" t="s">
        <v>134</v>
      </c>
      <c r="E130" s="147" t="s">
        <v>1</v>
      </c>
      <c r="F130" s="148" t="s">
        <v>135</v>
      </c>
      <c r="H130" s="149">
        <v>352.40699999999998</v>
      </c>
      <c r="I130" s="150"/>
      <c r="L130" s="145"/>
      <c r="M130" s="151"/>
      <c r="T130" s="152"/>
      <c r="AT130" s="147" t="s">
        <v>134</v>
      </c>
      <c r="AU130" s="147" t="s">
        <v>86</v>
      </c>
      <c r="AV130" s="12" t="s">
        <v>86</v>
      </c>
      <c r="AW130" s="12" t="s">
        <v>32</v>
      </c>
      <c r="AX130" s="12" t="s">
        <v>76</v>
      </c>
      <c r="AY130" s="147" t="s">
        <v>126</v>
      </c>
    </row>
    <row r="131" spans="2:65" s="13" customFormat="1" ht="11.25">
      <c r="B131" s="153"/>
      <c r="D131" s="146" t="s">
        <v>134</v>
      </c>
      <c r="E131" s="154" t="s">
        <v>1</v>
      </c>
      <c r="F131" s="155" t="s">
        <v>136</v>
      </c>
      <c r="H131" s="156">
        <v>352.40699999999998</v>
      </c>
      <c r="I131" s="157"/>
      <c r="L131" s="153"/>
      <c r="M131" s="158"/>
      <c r="T131" s="159"/>
      <c r="AT131" s="154" t="s">
        <v>134</v>
      </c>
      <c r="AU131" s="154" t="s">
        <v>86</v>
      </c>
      <c r="AV131" s="13" t="s">
        <v>133</v>
      </c>
      <c r="AW131" s="13" t="s">
        <v>32</v>
      </c>
      <c r="AX131" s="13" t="s">
        <v>84</v>
      </c>
      <c r="AY131" s="154" t="s">
        <v>126</v>
      </c>
    </row>
    <row r="132" spans="2:65" s="1" customFormat="1" ht="66.75" customHeight="1">
      <c r="B132" s="32"/>
      <c r="C132" s="132" t="s">
        <v>86</v>
      </c>
      <c r="D132" s="132" t="s">
        <v>128</v>
      </c>
      <c r="E132" s="133" t="s">
        <v>137</v>
      </c>
      <c r="F132" s="134" t="s">
        <v>138</v>
      </c>
      <c r="G132" s="135" t="s">
        <v>131</v>
      </c>
      <c r="H132" s="136">
        <v>603.27300000000002</v>
      </c>
      <c r="I132" s="137"/>
      <c r="J132" s="138">
        <f>ROUND(I132*H132,2)</f>
        <v>0</v>
      </c>
      <c r="K132" s="134" t="s">
        <v>132</v>
      </c>
      <c r="L132" s="32"/>
      <c r="M132" s="139" t="s">
        <v>1</v>
      </c>
      <c r="N132" s="140" t="s">
        <v>41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133</v>
      </c>
      <c r="AT132" s="143" t="s">
        <v>128</v>
      </c>
      <c r="AU132" s="143" t="s">
        <v>86</v>
      </c>
      <c r="AY132" s="17" t="s">
        <v>126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84</v>
      </c>
      <c r="BK132" s="144">
        <f>ROUND(I132*H132,2)</f>
        <v>0</v>
      </c>
      <c r="BL132" s="17" t="s">
        <v>133</v>
      </c>
      <c r="BM132" s="143" t="s">
        <v>133</v>
      </c>
    </row>
    <row r="133" spans="2:65" s="14" customFormat="1" ht="11.25">
      <c r="B133" s="160"/>
      <c r="D133" s="146" t="s">
        <v>134</v>
      </c>
      <c r="E133" s="161" t="s">
        <v>1</v>
      </c>
      <c r="F133" s="162" t="s">
        <v>139</v>
      </c>
      <c r="H133" s="161" t="s">
        <v>1</v>
      </c>
      <c r="I133" s="163"/>
      <c r="L133" s="160"/>
      <c r="M133" s="164"/>
      <c r="T133" s="165"/>
      <c r="AT133" s="161" t="s">
        <v>134</v>
      </c>
      <c r="AU133" s="161" t="s">
        <v>86</v>
      </c>
      <c r="AV133" s="14" t="s">
        <v>84</v>
      </c>
      <c r="AW133" s="14" t="s">
        <v>32</v>
      </c>
      <c r="AX133" s="14" t="s">
        <v>76</v>
      </c>
      <c r="AY133" s="161" t="s">
        <v>126</v>
      </c>
    </row>
    <row r="134" spans="2:65" s="12" customFormat="1" ht="11.25">
      <c r="B134" s="145"/>
      <c r="D134" s="146" t="s">
        <v>134</v>
      </c>
      <c r="E134" s="147" t="s">
        <v>1</v>
      </c>
      <c r="F134" s="148" t="s">
        <v>140</v>
      </c>
      <c r="H134" s="149">
        <v>250.86600000000001</v>
      </c>
      <c r="I134" s="150"/>
      <c r="L134" s="145"/>
      <c r="M134" s="151"/>
      <c r="T134" s="152"/>
      <c r="AT134" s="147" t="s">
        <v>134</v>
      </c>
      <c r="AU134" s="147" t="s">
        <v>86</v>
      </c>
      <c r="AV134" s="12" t="s">
        <v>86</v>
      </c>
      <c r="AW134" s="12" t="s">
        <v>32</v>
      </c>
      <c r="AX134" s="12" t="s">
        <v>76</v>
      </c>
      <c r="AY134" s="147" t="s">
        <v>126</v>
      </c>
    </row>
    <row r="135" spans="2:65" s="12" customFormat="1" ht="11.25">
      <c r="B135" s="145"/>
      <c r="D135" s="146" t="s">
        <v>134</v>
      </c>
      <c r="E135" s="147" t="s">
        <v>1</v>
      </c>
      <c r="F135" s="148" t="s">
        <v>141</v>
      </c>
      <c r="H135" s="149">
        <v>352.40699999999998</v>
      </c>
      <c r="I135" s="150"/>
      <c r="L135" s="145"/>
      <c r="M135" s="151"/>
      <c r="T135" s="152"/>
      <c r="AT135" s="147" t="s">
        <v>134</v>
      </c>
      <c r="AU135" s="147" t="s">
        <v>86</v>
      </c>
      <c r="AV135" s="12" t="s">
        <v>86</v>
      </c>
      <c r="AW135" s="12" t="s">
        <v>32</v>
      </c>
      <c r="AX135" s="12" t="s">
        <v>76</v>
      </c>
      <c r="AY135" s="147" t="s">
        <v>126</v>
      </c>
    </row>
    <row r="136" spans="2:65" s="13" customFormat="1" ht="11.25">
      <c r="B136" s="153"/>
      <c r="D136" s="146" t="s">
        <v>134</v>
      </c>
      <c r="E136" s="154" t="s">
        <v>1</v>
      </c>
      <c r="F136" s="155" t="s">
        <v>136</v>
      </c>
      <c r="H136" s="156">
        <v>603.27300000000002</v>
      </c>
      <c r="I136" s="157"/>
      <c r="L136" s="153"/>
      <c r="M136" s="158"/>
      <c r="T136" s="159"/>
      <c r="AT136" s="154" t="s">
        <v>134</v>
      </c>
      <c r="AU136" s="154" t="s">
        <v>86</v>
      </c>
      <c r="AV136" s="13" t="s">
        <v>133</v>
      </c>
      <c r="AW136" s="13" t="s">
        <v>32</v>
      </c>
      <c r="AX136" s="13" t="s">
        <v>84</v>
      </c>
      <c r="AY136" s="154" t="s">
        <v>126</v>
      </c>
    </row>
    <row r="137" spans="2:65" s="1" customFormat="1" ht="66.75" customHeight="1">
      <c r="B137" s="32"/>
      <c r="C137" s="132" t="s">
        <v>142</v>
      </c>
      <c r="D137" s="132" t="s">
        <v>128</v>
      </c>
      <c r="E137" s="133" t="s">
        <v>143</v>
      </c>
      <c r="F137" s="134" t="s">
        <v>144</v>
      </c>
      <c r="G137" s="135" t="s">
        <v>131</v>
      </c>
      <c r="H137" s="136">
        <v>352.40699999999998</v>
      </c>
      <c r="I137" s="137"/>
      <c r="J137" s="138">
        <f>ROUND(I137*H137,2)</f>
        <v>0</v>
      </c>
      <c r="K137" s="134" t="s">
        <v>132</v>
      </c>
      <c r="L137" s="32"/>
      <c r="M137" s="139" t="s">
        <v>1</v>
      </c>
      <c r="N137" s="140" t="s">
        <v>41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133</v>
      </c>
      <c r="AT137" s="143" t="s">
        <v>128</v>
      </c>
      <c r="AU137" s="143" t="s">
        <v>86</v>
      </c>
      <c r="AY137" s="17" t="s">
        <v>126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84</v>
      </c>
      <c r="BK137" s="144">
        <f>ROUND(I137*H137,2)</f>
        <v>0</v>
      </c>
      <c r="BL137" s="17" t="s">
        <v>133</v>
      </c>
      <c r="BM137" s="143" t="s">
        <v>145</v>
      </c>
    </row>
    <row r="138" spans="2:65" s="12" customFormat="1" ht="11.25">
      <c r="B138" s="145"/>
      <c r="D138" s="146" t="s">
        <v>134</v>
      </c>
      <c r="E138" s="147" t="s">
        <v>1</v>
      </c>
      <c r="F138" s="148" t="s">
        <v>141</v>
      </c>
      <c r="H138" s="149">
        <v>352.40699999999998</v>
      </c>
      <c r="I138" s="150"/>
      <c r="L138" s="145"/>
      <c r="M138" s="151"/>
      <c r="T138" s="152"/>
      <c r="AT138" s="147" t="s">
        <v>134</v>
      </c>
      <c r="AU138" s="147" t="s">
        <v>86</v>
      </c>
      <c r="AV138" s="12" t="s">
        <v>86</v>
      </c>
      <c r="AW138" s="12" t="s">
        <v>32</v>
      </c>
      <c r="AX138" s="12" t="s">
        <v>76</v>
      </c>
      <c r="AY138" s="147" t="s">
        <v>126</v>
      </c>
    </row>
    <row r="139" spans="2:65" s="13" customFormat="1" ht="11.25">
      <c r="B139" s="153"/>
      <c r="D139" s="146" t="s">
        <v>134</v>
      </c>
      <c r="E139" s="154" t="s">
        <v>1</v>
      </c>
      <c r="F139" s="155" t="s">
        <v>136</v>
      </c>
      <c r="H139" s="156">
        <v>352.40699999999998</v>
      </c>
      <c r="I139" s="157"/>
      <c r="L139" s="153"/>
      <c r="M139" s="158"/>
      <c r="T139" s="159"/>
      <c r="AT139" s="154" t="s">
        <v>134</v>
      </c>
      <c r="AU139" s="154" t="s">
        <v>86</v>
      </c>
      <c r="AV139" s="13" t="s">
        <v>133</v>
      </c>
      <c r="AW139" s="13" t="s">
        <v>32</v>
      </c>
      <c r="AX139" s="13" t="s">
        <v>84</v>
      </c>
      <c r="AY139" s="154" t="s">
        <v>126</v>
      </c>
    </row>
    <row r="140" spans="2:65" s="1" customFormat="1" ht="66.75" customHeight="1">
      <c r="B140" s="32"/>
      <c r="C140" s="132" t="s">
        <v>133</v>
      </c>
      <c r="D140" s="132" t="s">
        <v>128</v>
      </c>
      <c r="E140" s="133" t="s">
        <v>146</v>
      </c>
      <c r="F140" s="134" t="s">
        <v>147</v>
      </c>
      <c r="G140" s="135" t="s">
        <v>131</v>
      </c>
      <c r="H140" s="136">
        <v>250.86600000000001</v>
      </c>
      <c r="I140" s="137"/>
      <c r="J140" s="138">
        <f>ROUND(I140*H140,2)</f>
        <v>0</v>
      </c>
      <c r="K140" s="134" t="s">
        <v>132</v>
      </c>
      <c r="L140" s="32"/>
      <c r="M140" s="139" t="s">
        <v>1</v>
      </c>
      <c r="N140" s="140" t="s">
        <v>41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133</v>
      </c>
      <c r="AT140" s="143" t="s">
        <v>128</v>
      </c>
      <c r="AU140" s="143" t="s">
        <v>86</v>
      </c>
      <c r="AY140" s="17" t="s">
        <v>126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84</v>
      </c>
      <c r="BK140" s="144">
        <f>ROUND(I140*H140,2)</f>
        <v>0</v>
      </c>
      <c r="BL140" s="17" t="s">
        <v>133</v>
      </c>
      <c r="BM140" s="143" t="s">
        <v>148</v>
      </c>
    </row>
    <row r="141" spans="2:65" s="14" customFormat="1" ht="11.25">
      <c r="B141" s="160"/>
      <c r="D141" s="146" t="s">
        <v>134</v>
      </c>
      <c r="E141" s="161" t="s">
        <v>1</v>
      </c>
      <c r="F141" s="162" t="s">
        <v>139</v>
      </c>
      <c r="H141" s="161" t="s">
        <v>1</v>
      </c>
      <c r="I141" s="163"/>
      <c r="L141" s="160"/>
      <c r="M141" s="164"/>
      <c r="T141" s="165"/>
      <c r="AT141" s="161" t="s">
        <v>134</v>
      </c>
      <c r="AU141" s="161" t="s">
        <v>86</v>
      </c>
      <c r="AV141" s="14" t="s">
        <v>84</v>
      </c>
      <c r="AW141" s="14" t="s">
        <v>32</v>
      </c>
      <c r="AX141" s="14" t="s">
        <v>76</v>
      </c>
      <c r="AY141" s="161" t="s">
        <v>126</v>
      </c>
    </row>
    <row r="142" spans="2:65" s="12" customFormat="1" ht="11.25">
      <c r="B142" s="145"/>
      <c r="D142" s="146" t="s">
        <v>134</v>
      </c>
      <c r="E142" s="147" t="s">
        <v>1</v>
      </c>
      <c r="F142" s="148" t="s">
        <v>140</v>
      </c>
      <c r="H142" s="149">
        <v>250.86600000000001</v>
      </c>
      <c r="I142" s="150"/>
      <c r="L142" s="145"/>
      <c r="M142" s="151"/>
      <c r="T142" s="152"/>
      <c r="AT142" s="147" t="s">
        <v>134</v>
      </c>
      <c r="AU142" s="147" t="s">
        <v>86</v>
      </c>
      <c r="AV142" s="12" t="s">
        <v>86</v>
      </c>
      <c r="AW142" s="12" t="s">
        <v>32</v>
      </c>
      <c r="AX142" s="12" t="s">
        <v>76</v>
      </c>
      <c r="AY142" s="147" t="s">
        <v>126</v>
      </c>
    </row>
    <row r="143" spans="2:65" s="13" customFormat="1" ht="11.25">
      <c r="B143" s="153"/>
      <c r="D143" s="146" t="s">
        <v>134</v>
      </c>
      <c r="E143" s="154" t="s">
        <v>1</v>
      </c>
      <c r="F143" s="155" t="s">
        <v>136</v>
      </c>
      <c r="H143" s="156">
        <v>250.86600000000001</v>
      </c>
      <c r="I143" s="157"/>
      <c r="L143" s="153"/>
      <c r="M143" s="158"/>
      <c r="T143" s="159"/>
      <c r="AT143" s="154" t="s">
        <v>134</v>
      </c>
      <c r="AU143" s="154" t="s">
        <v>86</v>
      </c>
      <c r="AV143" s="13" t="s">
        <v>133</v>
      </c>
      <c r="AW143" s="13" t="s">
        <v>32</v>
      </c>
      <c r="AX143" s="13" t="s">
        <v>84</v>
      </c>
      <c r="AY143" s="154" t="s">
        <v>126</v>
      </c>
    </row>
    <row r="144" spans="2:65" s="1" customFormat="1" ht="44.25" customHeight="1">
      <c r="B144" s="32"/>
      <c r="C144" s="132" t="s">
        <v>149</v>
      </c>
      <c r="D144" s="132" t="s">
        <v>128</v>
      </c>
      <c r="E144" s="133" t="s">
        <v>150</v>
      </c>
      <c r="F144" s="134" t="s">
        <v>151</v>
      </c>
      <c r="G144" s="135" t="s">
        <v>131</v>
      </c>
      <c r="H144" s="136">
        <v>477.84</v>
      </c>
      <c r="I144" s="137"/>
      <c r="J144" s="138">
        <f>ROUND(I144*H144,2)</f>
        <v>0</v>
      </c>
      <c r="K144" s="134" t="s">
        <v>132</v>
      </c>
      <c r="L144" s="32"/>
      <c r="M144" s="139" t="s">
        <v>1</v>
      </c>
      <c r="N144" s="140" t="s">
        <v>41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133</v>
      </c>
      <c r="AT144" s="143" t="s">
        <v>128</v>
      </c>
      <c r="AU144" s="143" t="s">
        <v>86</v>
      </c>
      <c r="AY144" s="17" t="s">
        <v>126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84</v>
      </c>
      <c r="BK144" s="144">
        <f>ROUND(I144*H144,2)</f>
        <v>0</v>
      </c>
      <c r="BL144" s="17" t="s">
        <v>133</v>
      </c>
      <c r="BM144" s="143" t="s">
        <v>152</v>
      </c>
    </row>
    <row r="145" spans="2:65" s="14" customFormat="1" ht="11.25">
      <c r="B145" s="160"/>
      <c r="D145" s="146" t="s">
        <v>134</v>
      </c>
      <c r="E145" s="161" t="s">
        <v>1</v>
      </c>
      <c r="F145" s="162" t="s">
        <v>139</v>
      </c>
      <c r="H145" s="161" t="s">
        <v>1</v>
      </c>
      <c r="I145" s="163"/>
      <c r="L145" s="160"/>
      <c r="M145" s="164"/>
      <c r="T145" s="165"/>
      <c r="AT145" s="161" t="s">
        <v>134</v>
      </c>
      <c r="AU145" s="161" t="s">
        <v>86</v>
      </c>
      <c r="AV145" s="14" t="s">
        <v>84</v>
      </c>
      <c r="AW145" s="14" t="s">
        <v>32</v>
      </c>
      <c r="AX145" s="14" t="s">
        <v>76</v>
      </c>
      <c r="AY145" s="161" t="s">
        <v>126</v>
      </c>
    </row>
    <row r="146" spans="2:65" s="12" customFormat="1" ht="11.25">
      <c r="B146" s="145"/>
      <c r="D146" s="146" t="s">
        <v>134</v>
      </c>
      <c r="E146" s="147" t="s">
        <v>1</v>
      </c>
      <c r="F146" s="148" t="s">
        <v>153</v>
      </c>
      <c r="H146" s="149">
        <v>477.84</v>
      </c>
      <c r="I146" s="150"/>
      <c r="L146" s="145"/>
      <c r="M146" s="151"/>
      <c r="T146" s="152"/>
      <c r="AT146" s="147" t="s">
        <v>134</v>
      </c>
      <c r="AU146" s="147" t="s">
        <v>86</v>
      </c>
      <c r="AV146" s="12" t="s">
        <v>86</v>
      </c>
      <c r="AW146" s="12" t="s">
        <v>32</v>
      </c>
      <c r="AX146" s="12" t="s">
        <v>76</v>
      </c>
      <c r="AY146" s="147" t="s">
        <v>126</v>
      </c>
    </row>
    <row r="147" spans="2:65" s="13" customFormat="1" ht="11.25">
      <c r="B147" s="153"/>
      <c r="D147" s="146" t="s">
        <v>134</v>
      </c>
      <c r="E147" s="154" t="s">
        <v>1</v>
      </c>
      <c r="F147" s="155" t="s">
        <v>136</v>
      </c>
      <c r="H147" s="156">
        <v>477.84</v>
      </c>
      <c r="I147" s="157"/>
      <c r="L147" s="153"/>
      <c r="M147" s="158"/>
      <c r="T147" s="159"/>
      <c r="AT147" s="154" t="s">
        <v>134</v>
      </c>
      <c r="AU147" s="154" t="s">
        <v>86</v>
      </c>
      <c r="AV147" s="13" t="s">
        <v>133</v>
      </c>
      <c r="AW147" s="13" t="s">
        <v>32</v>
      </c>
      <c r="AX147" s="13" t="s">
        <v>84</v>
      </c>
      <c r="AY147" s="154" t="s">
        <v>126</v>
      </c>
    </row>
    <row r="148" spans="2:65" s="1" customFormat="1" ht="44.25" customHeight="1">
      <c r="B148" s="32"/>
      <c r="C148" s="132" t="s">
        <v>145</v>
      </c>
      <c r="D148" s="132" t="s">
        <v>128</v>
      </c>
      <c r="E148" s="133" t="s">
        <v>154</v>
      </c>
      <c r="F148" s="134" t="s">
        <v>155</v>
      </c>
      <c r="G148" s="135" t="s">
        <v>131</v>
      </c>
      <c r="H148" s="136">
        <v>477.84</v>
      </c>
      <c r="I148" s="137"/>
      <c r="J148" s="138">
        <f>ROUND(I148*H148,2)</f>
        <v>0</v>
      </c>
      <c r="K148" s="134" t="s">
        <v>132</v>
      </c>
      <c r="L148" s="32"/>
      <c r="M148" s="139" t="s">
        <v>1</v>
      </c>
      <c r="N148" s="140" t="s">
        <v>41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133</v>
      </c>
      <c r="AT148" s="143" t="s">
        <v>128</v>
      </c>
      <c r="AU148" s="143" t="s">
        <v>86</v>
      </c>
      <c r="AY148" s="17" t="s">
        <v>126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84</v>
      </c>
      <c r="BK148" s="144">
        <f>ROUND(I148*H148,2)</f>
        <v>0</v>
      </c>
      <c r="BL148" s="17" t="s">
        <v>133</v>
      </c>
      <c r="BM148" s="143" t="s">
        <v>8</v>
      </c>
    </row>
    <row r="149" spans="2:65" s="14" customFormat="1" ht="11.25">
      <c r="B149" s="160"/>
      <c r="D149" s="146" t="s">
        <v>134</v>
      </c>
      <c r="E149" s="161" t="s">
        <v>1</v>
      </c>
      <c r="F149" s="162" t="s">
        <v>139</v>
      </c>
      <c r="H149" s="161" t="s">
        <v>1</v>
      </c>
      <c r="I149" s="163"/>
      <c r="L149" s="160"/>
      <c r="M149" s="164"/>
      <c r="T149" s="165"/>
      <c r="AT149" s="161" t="s">
        <v>134</v>
      </c>
      <c r="AU149" s="161" t="s">
        <v>86</v>
      </c>
      <c r="AV149" s="14" t="s">
        <v>84</v>
      </c>
      <c r="AW149" s="14" t="s">
        <v>32</v>
      </c>
      <c r="AX149" s="14" t="s">
        <v>76</v>
      </c>
      <c r="AY149" s="161" t="s">
        <v>126</v>
      </c>
    </row>
    <row r="150" spans="2:65" s="12" customFormat="1" ht="11.25">
      <c r="B150" s="145"/>
      <c r="D150" s="146" t="s">
        <v>134</v>
      </c>
      <c r="E150" s="147" t="s">
        <v>1</v>
      </c>
      <c r="F150" s="148" t="s">
        <v>153</v>
      </c>
      <c r="H150" s="149">
        <v>477.84</v>
      </c>
      <c r="I150" s="150"/>
      <c r="L150" s="145"/>
      <c r="M150" s="151"/>
      <c r="T150" s="152"/>
      <c r="AT150" s="147" t="s">
        <v>134</v>
      </c>
      <c r="AU150" s="147" t="s">
        <v>86</v>
      </c>
      <c r="AV150" s="12" t="s">
        <v>86</v>
      </c>
      <c r="AW150" s="12" t="s">
        <v>32</v>
      </c>
      <c r="AX150" s="12" t="s">
        <v>76</v>
      </c>
      <c r="AY150" s="147" t="s">
        <v>126</v>
      </c>
    </row>
    <row r="151" spans="2:65" s="13" customFormat="1" ht="11.25">
      <c r="B151" s="153"/>
      <c r="D151" s="146" t="s">
        <v>134</v>
      </c>
      <c r="E151" s="154" t="s">
        <v>1</v>
      </c>
      <c r="F151" s="155" t="s">
        <v>136</v>
      </c>
      <c r="H151" s="156">
        <v>477.84</v>
      </c>
      <c r="I151" s="157"/>
      <c r="L151" s="153"/>
      <c r="M151" s="158"/>
      <c r="T151" s="159"/>
      <c r="AT151" s="154" t="s">
        <v>134</v>
      </c>
      <c r="AU151" s="154" t="s">
        <v>86</v>
      </c>
      <c r="AV151" s="13" t="s">
        <v>133</v>
      </c>
      <c r="AW151" s="13" t="s">
        <v>32</v>
      </c>
      <c r="AX151" s="13" t="s">
        <v>84</v>
      </c>
      <c r="AY151" s="154" t="s">
        <v>126</v>
      </c>
    </row>
    <row r="152" spans="2:65" s="1" customFormat="1" ht="44.25" customHeight="1">
      <c r="B152" s="32"/>
      <c r="C152" s="132" t="s">
        <v>156</v>
      </c>
      <c r="D152" s="132" t="s">
        <v>128</v>
      </c>
      <c r="E152" s="133" t="s">
        <v>157</v>
      </c>
      <c r="F152" s="134" t="s">
        <v>158</v>
      </c>
      <c r="G152" s="135" t="s">
        <v>159</v>
      </c>
      <c r="H152" s="136">
        <v>119.46</v>
      </c>
      <c r="I152" s="137"/>
      <c r="J152" s="138">
        <f>ROUND(I152*H152,2)</f>
        <v>0</v>
      </c>
      <c r="K152" s="134" t="s">
        <v>132</v>
      </c>
      <c r="L152" s="32"/>
      <c r="M152" s="139" t="s">
        <v>1</v>
      </c>
      <c r="N152" s="140" t="s">
        <v>41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133</v>
      </c>
      <c r="AT152" s="143" t="s">
        <v>128</v>
      </c>
      <c r="AU152" s="143" t="s">
        <v>86</v>
      </c>
      <c r="AY152" s="17" t="s">
        <v>126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84</v>
      </c>
      <c r="BK152" s="144">
        <f>ROUND(I152*H152,2)</f>
        <v>0</v>
      </c>
      <c r="BL152" s="17" t="s">
        <v>133</v>
      </c>
      <c r="BM152" s="143" t="s">
        <v>160</v>
      </c>
    </row>
    <row r="153" spans="2:65" s="1" customFormat="1" ht="24.2" customHeight="1">
      <c r="B153" s="32"/>
      <c r="C153" s="132" t="s">
        <v>148</v>
      </c>
      <c r="D153" s="132" t="s">
        <v>128</v>
      </c>
      <c r="E153" s="133" t="s">
        <v>161</v>
      </c>
      <c r="F153" s="134" t="s">
        <v>162</v>
      </c>
      <c r="G153" s="135" t="s">
        <v>163</v>
      </c>
      <c r="H153" s="136">
        <v>477.84</v>
      </c>
      <c r="I153" s="137"/>
      <c r="J153" s="138">
        <f>ROUND(I153*H153,2)</f>
        <v>0</v>
      </c>
      <c r="K153" s="134" t="s">
        <v>132</v>
      </c>
      <c r="L153" s="32"/>
      <c r="M153" s="139" t="s">
        <v>1</v>
      </c>
      <c r="N153" s="140" t="s">
        <v>41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133</v>
      </c>
      <c r="AT153" s="143" t="s">
        <v>128</v>
      </c>
      <c r="AU153" s="143" t="s">
        <v>86</v>
      </c>
      <c r="AY153" s="17" t="s">
        <v>126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84</v>
      </c>
      <c r="BK153" s="144">
        <f>ROUND(I153*H153,2)</f>
        <v>0</v>
      </c>
      <c r="BL153" s="17" t="s">
        <v>133</v>
      </c>
      <c r="BM153" s="143" t="s">
        <v>164</v>
      </c>
    </row>
    <row r="154" spans="2:65" s="12" customFormat="1" ht="11.25">
      <c r="B154" s="145"/>
      <c r="D154" s="146" t="s">
        <v>134</v>
      </c>
      <c r="E154" s="147" t="s">
        <v>1</v>
      </c>
      <c r="F154" s="148" t="s">
        <v>165</v>
      </c>
      <c r="H154" s="149">
        <v>477.84</v>
      </c>
      <c r="I154" s="150"/>
      <c r="L154" s="145"/>
      <c r="M154" s="151"/>
      <c r="T154" s="152"/>
      <c r="AT154" s="147" t="s">
        <v>134</v>
      </c>
      <c r="AU154" s="147" t="s">
        <v>86</v>
      </c>
      <c r="AV154" s="12" t="s">
        <v>86</v>
      </c>
      <c r="AW154" s="12" t="s">
        <v>32</v>
      </c>
      <c r="AX154" s="12" t="s">
        <v>76</v>
      </c>
      <c r="AY154" s="147" t="s">
        <v>126</v>
      </c>
    </row>
    <row r="155" spans="2:65" s="13" customFormat="1" ht="11.25">
      <c r="B155" s="153"/>
      <c r="D155" s="146" t="s">
        <v>134</v>
      </c>
      <c r="E155" s="154" t="s">
        <v>1</v>
      </c>
      <c r="F155" s="155" t="s">
        <v>136</v>
      </c>
      <c r="H155" s="156">
        <v>477.84</v>
      </c>
      <c r="I155" s="157"/>
      <c r="L155" s="153"/>
      <c r="M155" s="158"/>
      <c r="T155" s="159"/>
      <c r="AT155" s="154" t="s">
        <v>134</v>
      </c>
      <c r="AU155" s="154" t="s">
        <v>86</v>
      </c>
      <c r="AV155" s="13" t="s">
        <v>133</v>
      </c>
      <c r="AW155" s="13" t="s">
        <v>32</v>
      </c>
      <c r="AX155" s="13" t="s">
        <v>84</v>
      </c>
      <c r="AY155" s="154" t="s">
        <v>126</v>
      </c>
    </row>
    <row r="156" spans="2:65" s="1" customFormat="1" ht="33" customHeight="1">
      <c r="B156" s="32"/>
      <c r="C156" s="132" t="s">
        <v>166</v>
      </c>
      <c r="D156" s="132" t="s">
        <v>128</v>
      </c>
      <c r="E156" s="133" t="s">
        <v>167</v>
      </c>
      <c r="F156" s="134" t="s">
        <v>168</v>
      </c>
      <c r="G156" s="135" t="s">
        <v>163</v>
      </c>
      <c r="H156" s="136">
        <v>1177.8399999999999</v>
      </c>
      <c r="I156" s="137"/>
      <c r="J156" s="138">
        <f>ROUND(I156*H156,2)</f>
        <v>0</v>
      </c>
      <c r="K156" s="134" t="s">
        <v>1</v>
      </c>
      <c r="L156" s="32"/>
      <c r="M156" s="139" t="s">
        <v>1</v>
      </c>
      <c r="N156" s="140" t="s">
        <v>41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133</v>
      </c>
      <c r="AT156" s="143" t="s">
        <v>128</v>
      </c>
      <c r="AU156" s="143" t="s">
        <v>86</v>
      </c>
      <c r="AY156" s="17" t="s">
        <v>126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84</v>
      </c>
      <c r="BK156" s="144">
        <f>ROUND(I156*H156,2)</f>
        <v>0</v>
      </c>
      <c r="BL156" s="17" t="s">
        <v>133</v>
      </c>
      <c r="BM156" s="143" t="s">
        <v>169</v>
      </c>
    </row>
    <row r="157" spans="2:65" s="12" customFormat="1" ht="11.25">
      <c r="B157" s="145"/>
      <c r="D157" s="146" t="s">
        <v>134</v>
      </c>
      <c r="E157" s="147" t="s">
        <v>1</v>
      </c>
      <c r="F157" s="148" t="s">
        <v>165</v>
      </c>
      <c r="H157" s="149">
        <v>477.84</v>
      </c>
      <c r="I157" s="150"/>
      <c r="L157" s="145"/>
      <c r="M157" s="151"/>
      <c r="T157" s="152"/>
      <c r="AT157" s="147" t="s">
        <v>134</v>
      </c>
      <c r="AU157" s="147" t="s">
        <v>86</v>
      </c>
      <c r="AV157" s="12" t="s">
        <v>86</v>
      </c>
      <c r="AW157" s="12" t="s">
        <v>32</v>
      </c>
      <c r="AX157" s="12" t="s">
        <v>76</v>
      </c>
      <c r="AY157" s="147" t="s">
        <v>126</v>
      </c>
    </row>
    <row r="158" spans="2:65" s="12" customFormat="1" ht="11.25">
      <c r="B158" s="145"/>
      <c r="D158" s="146" t="s">
        <v>134</v>
      </c>
      <c r="E158" s="147" t="s">
        <v>1</v>
      </c>
      <c r="F158" s="148" t="s">
        <v>170</v>
      </c>
      <c r="H158" s="149">
        <v>480</v>
      </c>
      <c r="I158" s="150"/>
      <c r="L158" s="145"/>
      <c r="M158" s="151"/>
      <c r="T158" s="152"/>
      <c r="AT158" s="147" t="s">
        <v>134</v>
      </c>
      <c r="AU158" s="147" t="s">
        <v>86</v>
      </c>
      <c r="AV158" s="12" t="s">
        <v>86</v>
      </c>
      <c r="AW158" s="12" t="s">
        <v>32</v>
      </c>
      <c r="AX158" s="12" t="s">
        <v>76</v>
      </c>
      <c r="AY158" s="147" t="s">
        <v>126</v>
      </c>
    </row>
    <row r="159" spans="2:65" s="12" customFormat="1" ht="11.25">
      <c r="B159" s="145"/>
      <c r="D159" s="146" t="s">
        <v>134</v>
      </c>
      <c r="E159" s="147" t="s">
        <v>1</v>
      </c>
      <c r="F159" s="148" t="s">
        <v>171</v>
      </c>
      <c r="H159" s="149">
        <v>220</v>
      </c>
      <c r="I159" s="150"/>
      <c r="L159" s="145"/>
      <c r="M159" s="151"/>
      <c r="T159" s="152"/>
      <c r="AT159" s="147" t="s">
        <v>134</v>
      </c>
      <c r="AU159" s="147" t="s">
        <v>86</v>
      </c>
      <c r="AV159" s="12" t="s">
        <v>86</v>
      </c>
      <c r="AW159" s="12" t="s">
        <v>32</v>
      </c>
      <c r="AX159" s="12" t="s">
        <v>76</v>
      </c>
      <c r="AY159" s="147" t="s">
        <v>126</v>
      </c>
    </row>
    <row r="160" spans="2:65" s="13" customFormat="1" ht="11.25">
      <c r="B160" s="153"/>
      <c r="D160" s="146" t="s">
        <v>134</v>
      </c>
      <c r="E160" s="154" t="s">
        <v>1</v>
      </c>
      <c r="F160" s="155" t="s">
        <v>136</v>
      </c>
      <c r="H160" s="156">
        <v>1177.8399999999999</v>
      </c>
      <c r="I160" s="157"/>
      <c r="L160" s="153"/>
      <c r="M160" s="158"/>
      <c r="T160" s="159"/>
      <c r="AT160" s="154" t="s">
        <v>134</v>
      </c>
      <c r="AU160" s="154" t="s">
        <v>86</v>
      </c>
      <c r="AV160" s="13" t="s">
        <v>133</v>
      </c>
      <c r="AW160" s="13" t="s">
        <v>32</v>
      </c>
      <c r="AX160" s="13" t="s">
        <v>84</v>
      </c>
      <c r="AY160" s="154" t="s">
        <v>126</v>
      </c>
    </row>
    <row r="161" spans="2:65" s="1" customFormat="1" ht="37.9" customHeight="1">
      <c r="B161" s="32"/>
      <c r="C161" s="132" t="s">
        <v>152</v>
      </c>
      <c r="D161" s="132" t="s">
        <v>128</v>
      </c>
      <c r="E161" s="133" t="s">
        <v>172</v>
      </c>
      <c r="F161" s="134" t="s">
        <v>173</v>
      </c>
      <c r="G161" s="135" t="s">
        <v>174</v>
      </c>
      <c r="H161" s="136">
        <v>19.91</v>
      </c>
      <c r="I161" s="137"/>
      <c r="J161" s="138">
        <f>ROUND(I161*H161,2)</f>
        <v>0</v>
      </c>
      <c r="K161" s="134" t="s">
        <v>132</v>
      </c>
      <c r="L161" s="32"/>
      <c r="M161" s="139" t="s">
        <v>1</v>
      </c>
      <c r="N161" s="140" t="s">
        <v>41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133</v>
      </c>
      <c r="AT161" s="143" t="s">
        <v>128</v>
      </c>
      <c r="AU161" s="143" t="s">
        <v>86</v>
      </c>
      <c r="AY161" s="17" t="s">
        <v>126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84</v>
      </c>
      <c r="BK161" s="144">
        <f>ROUND(I161*H161,2)</f>
        <v>0</v>
      </c>
      <c r="BL161" s="17" t="s">
        <v>133</v>
      </c>
      <c r="BM161" s="143" t="s">
        <v>175</v>
      </c>
    </row>
    <row r="162" spans="2:65" s="12" customFormat="1" ht="11.25">
      <c r="B162" s="145"/>
      <c r="D162" s="146" t="s">
        <v>134</v>
      </c>
      <c r="E162" s="147" t="s">
        <v>1</v>
      </c>
      <c r="F162" s="148" t="s">
        <v>176</v>
      </c>
      <c r="H162" s="149">
        <v>19.91</v>
      </c>
      <c r="I162" s="150"/>
      <c r="L162" s="145"/>
      <c r="M162" s="151"/>
      <c r="T162" s="152"/>
      <c r="AT162" s="147" t="s">
        <v>134</v>
      </c>
      <c r="AU162" s="147" t="s">
        <v>86</v>
      </c>
      <c r="AV162" s="12" t="s">
        <v>86</v>
      </c>
      <c r="AW162" s="12" t="s">
        <v>32</v>
      </c>
      <c r="AX162" s="12" t="s">
        <v>76</v>
      </c>
      <c r="AY162" s="147" t="s">
        <v>126</v>
      </c>
    </row>
    <row r="163" spans="2:65" s="13" customFormat="1" ht="11.25">
      <c r="B163" s="153"/>
      <c r="D163" s="146" t="s">
        <v>134</v>
      </c>
      <c r="E163" s="154" t="s">
        <v>1</v>
      </c>
      <c r="F163" s="155" t="s">
        <v>136</v>
      </c>
      <c r="H163" s="156">
        <v>19.91</v>
      </c>
      <c r="I163" s="157"/>
      <c r="L163" s="153"/>
      <c r="M163" s="158"/>
      <c r="T163" s="159"/>
      <c r="AT163" s="154" t="s">
        <v>134</v>
      </c>
      <c r="AU163" s="154" t="s">
        <v>86</v>
      </c>
      <c r="AV163" s="13" t="s">
        <v>133</v>
      </c>
      <c r="AW163" s="13" t="s">
        <v>32</v>
      </c>
      <c r="AX163" s="13" t="s">
        <v>84</v>
      </c>
      <c r="AY163" s="154" t="s">
        <v>126</v>
      </c>
    </row>
    <row r="164" spans="2:65" s="1" customFormat="1" ht="44.25" customHeight="1">
      <c r="B164" s="32"/>
      <c r="C164" s="132" t="s">
        <v>177</v>
      </c>
      <c r="D164" s="132" t="s">
        <v>128</v>
      </c>
      <c r="E164" s="133" t="s">
        <v>178</v>
      </c>
      <c r="F164" s="134" t="s">
        <v>179</v>
      </c>
      <c r="G164" s="135" t="s">
        <v>174</v>
      </c>
      <c r="H164" s="136">
        <v>49.076999999999998</v>
      </c>
      <c r="I164" s="137"/>
      <c r="J164" s="138">
        <f>ROUND(I164*H164,2)</f>
        <v>0</v>
      </c>
      <c r="K164" s="134" t="s">
        <v>1</v>
      </c>
      <c r="L164" s="32"/>
      <c r="M164" s="139" t="s">
        <v>1</v>
      </c>
      <c r="N164" s="140" t="s">
        <v>41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133</v>
      </c>
      <c r="AT164" s="143" t="s">
        <v>128</v>
      </c>
      <c r="AU164" s="143" t="s">
        <v>86</v>
      </c>
      <c r="AY164" s="17" t="s">
        <v>126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84</v>
      </c>
      <c r="BK164" s="144">
        <f>ROUND(I164*H164,2)</f>
        <v>0</v>
      </c>
      <c r="BL164" s="17" t="s">
        <v>133</v>
      </c>
      <c r="BM164" s="143" t="s">
        <v>180</v>
      </c>
    </row>
    <row r="165" spans="2:65" s="12" customFormat="1" ht="11.25">
      <c r="B165" s="145"/>
      <c r="D165" s="146" t="s">
        <v>134</v>
      </c>
      <c r="E165" s="147" t="s">
        <v>1</v>
      </c>
      <c r="F165" s="148" t="s">
        <v>176</v>
      </c>
      <c r="H165" s="149">
        <v>19.91</v>
      </c>
      <c r="I165" s="150"/>
      <c r="L165" s="145"/>
      <c r="M165" s="151"/>
      <c r="T165" s="152"/>
      <c r="AT165" s="147" t="s">
        <v>134</v>
      </c>
      <c r="AU165" s="147" t="s">
        <v>86</v>
      </c>
      <c r="AV165" s="12" t="s">
        <v>86</v>
      </c>
      <c r="AW165" s="12" t="s">
        <v>32</v>
      </c>
      <c r="AX165" s="12" t="s">
        <v>76</v>
      </c>
      <c r="AY165" s="147" t="s">
        <v>126</v>
      </c>
    </row>
    <row r="166" spans="2:65" s="12" customFormat="1" ht="11.25">
      <c r="B166" s="145"/>
      <c r="D166" s="146" t="s">
        <v>134</v>
      </c>
      <c r="E166" s="147" t="s">
        <v>1</v>
      </c>
      <c r="F166" s="148" t="s">
        <v>181</v>
      </c>
      <c r="H166" s="149">
        <v>20</v>
      </c>
      <c r="I166" s="150"/>
      <c r="L166" s="145"/>
      <c r="M166" s="151"/>
      <c r="T166" s="152"/>
      <c r="AT166" s="147" t="s">
        <v>134</v>
      </c>
      <c r="AU166" s="147" t="s">
        <v>86</v>
      </c>
      <c r="AV166" s="12" t="s">
        <v>86</v>
      </c>
      <c r="AW166" s="12" t="s">
        <v>32</v>
      </c>
      <c r="AX166" s="12" t="s">
        <v>76</v>
      </c>
      <c r="AY166" s="147" t="s">
        <v>126</v>
      </c>
    </row>
    <row r="167" spans="2:65" s="12" customFormat="1" ht="11.25">
      <c r="B167" s="145"/>
      <c r="D167" s="146" t="s">
        <v>134</v>
      </c>
      <c r="E167" s="147" t="s">
        <v>1</v>
      </c>
      <c r="F167" s="148" t="s">
        <v>182</v>
      </c>
      <c r="H167" s="149">
        <v>9.1669999999999998</v>
      </c>
      <c r="I167" s="150"/>
      <c r="L167" s="145"/>
      <c r="M167" s="151"/>
      <c r="T167" s="152"/>
      <c r="AT167" s="147" t="s">
        <v>134</v>
      </c>
      <c r="AU167" s="147" t="s">
        <v>86</v>
      </c>
      <c r="AV167" s="12" t="s">
        <v>86</v>
      </c>
      <c r="AW167" s="12" t="s">
        <v>32</v>
      </c>
      <c r="AX167" s="12" t="s">
        <v>76</v>
      </c>
      <c r="AY167" s="147" t="s">
        <v>126</v>
      </c>
    </row>
    <row r="168" spans="2:65" s="13" customFormat="1" ht="11.25">
      <c r="B168" s="153"/>
      <c r="D168" s="146" t="s">
        <v>134</v>
      </c>
      <c r="E168" s="154" t="s">
        <v>1</v>
      </c>
      <c r="F168" s="155" t="s">
        <v>136</v>
      </c>
      <c r="H168" s="156">
        <v>49.076999999999998</v>
      </c>
      <c r="I168" s="157"/>
      <c r="L168" s="153"/>
      <c r="M168" s="158"/>
      <c r="T168" s="159"/>
      <c r="AT168" s="154" t="s">
        <v>134</v>
      </c>
      <c r="AU168" s="154" t="s">
        <v>86</v>
      </c>
      <c r="AV168" s="13" t="s">
        <v>133</v>
      </c>
      <c r="AW168" s="13" t="s">
        <v>32</v>
      </c>
      <c r="AX168" s="13" t="s">
        <v>84</v>
      </c>
      <c r="AY168" s="154" t="s">
        <v>126</v>
      </c>
    </row>
    <row r="169" spans="2:65" s="1" customFormat="1" ht="90" customHeight="1">
      <c r="B169" s="32"/>
      <c r="C169" s="132" t="s">
        <v>8</v>
      </c>
      <c r="D169" s="132" t="s">
        <v>128</v>
      </c>
      <c r="E169" s="133" t="s">
        <v>183</v>
      </c>
      <c r="F169" s="134" t="s">
        <v>184</v>
      </c>
      <c r="G169" s="135" t="s">
        <v>159</v>
      </c>
      <c r="H169" s="136">
        <v>18.899999999999999</v>
      </c>
      <c r="I169" s="137"/>
      <c r="J169" s="138">
        <f>ROUND(I169*H169,2)</f>
        <v>0</v>
      </c>
      <c r="K169" s="134" t="s">
        <v>132</v>
      </c>
      <c r="L169" s="32"/>
      <c r="M169" s="139" t="s">
        <v>1</v>
      </c>
      <c r="N169" s="140" t="s">
        <v>41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133</v>
      </c>
      <c r="AT169" s="143" t="s">
        <v>128</v>
      </c>
      <c r="AU169" s="143" t="s">
        <v>86</v>
      </c>
      <c r="AY169" s="17" t="s">
        <v>126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84</v>
      </c>
      <c r="BK169" s="144">
        <f>ROUND(I169*H169,2)</f>
        <v>0</v>
      </c>
      <c r="BL169" s="17" t="s">
        <v>133</v>
      </c>
      <c r="BM169" s="143" t="s">
        <v>185</v>
      </c>
    </row>
    <row r="170" spans="2:65" s="12" customFormat="1" ht="11.25">
      <c r="B170" s="145"/>
      <c r="D170" s="146" t="s">
        <v>134</v>
      </c>
      <c r="E170" s="147" t="s">
        <v>1</v>
      </c>
      <c r="F170" s="148" t="s">
        <v>186</v>
      </c>
      <c r="H170" s="149">
        <v>18.899999999999999</v>
      </c>
      <c r="I170" s="150"/>
      <c r="L170" s="145"/>
      <c r="M170" s="151"/>
      <c r="T170" s="152"/>
      <c r="AT170" s="147" t="s">
        <v>134</v>
      </c>
      <c r="AU170" s="147" t="s">
        <v>86</v>
      </c>
      <c r="AV170" s="12" t="s">
        <v>86</v>
      </c>
      <c r="AW170" s="12" t="s">
        <v>32</v>
      </c>
      <c r="AX170" s="12" t="s">
        <v>76</v>
      </c>
      <c r="AY170" s="147" t="s">
        <v>126</v>
      </c>
    </row>
    <row r="171" spans="2:65" s="13" customFormat="1" ht="11.25">
      <c r="B171" s="153"/>
      <c r="D171" s="146" t="s">
        <v>134</v>
      </c>
      <c r="E171" s="154" t="s">
        <v>1</v>
      </c>
      <c r="F171" s="155" t="s">
        <v>136</v>
      </c>
      <c r="H171" s="156">
        <v>18.899999999999999</v>
      </c>
      <c r="I171" s="157"/>
      <c r="L171" s="153"/>
      <c r="M171" s="158"/>
      <c r="T171" s="159"/>
      <c r="AT171" s="154" t="s">
        <v>134</v>
      </c>
      <c r="AU171" s="154" t="s">
        <v>86</v>
      </c>
      <c r="AV171" s="13" t="s">
        <v>133</v>
      </c>
      <c r="AW171" s="13" t="s">
        <v>32</v>
      </c>
      <c r="AX171" s="13" t="s">
        <v>84</v>
      </c>
      <c r="AY171" s="154" t="s">
        <v>126</v>
      </c>
    </row>
    <row r="172" spans="2:65" s="1" customFormat="1" ht="90" customHeight="1">
      <c r="B172" s="32"/>
      <c r="C172" s="132" t="s">
        <v>187</v>
      </c>
      <c r="D172" s="132" t="s">
        <v>128</v>
      </c>
      <c r="E172" s="133" t="s">
        <v>188</v>
      </c>
      <c r="F172" s="134" t="s">
        <v>189</v>
      </c>
      <c r="G172" s="135" t="s">
        <v>159</v>
      </c>
      <c r="H172" s="136">
        <v>2.1</v>
      </c>
      <c r="I172" s="137"/>
      <c r="J172" s="138">
        <f>ROUND(I172*H172,2)</f>
        <v>0</v>
      </c>
      <c r="K172" s="134" t="s">
        <v>132</v>
      </c>
      <c r="L172" s="32"/>
      <c r="M172" s="139" t="s">
        <v>1</v>
      </c>
      <c r="N172" s="140" t="s">
        <v>41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133</v>
      </c>
      <c r="AT172" s="143" t="s">
        <v>128</v>
      </c>
      <c r="AU172" s="143" t="s">
        <v>86</v>
      </c>
      <c r="AY172" s="17" t="s">
        <v>126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84</v>
      </c>
      <c r="BK172" s="144">
        <f>ROUND(I172*H172,2)</f>
        <v>0</v>
      </c>
      <c r="BL172" s="17" t="s">
        <v>133</v>
      </c>
      <c r="BM172" s="143" t="s">
        <v>190</v>
      </c>
    </row>
    <row r="173" spans="2:65" s="12" customFormat="1" ht="11.25">
      <c r="B173" s="145"/>
      <c r="D173" s="146" t="s">
        <v>134</v>
      </c>
      <c r="E173" s="147" t="s">
        <v>1</v>
      </c>
      <c r="F173" s="148" t="s">
        <v>191</v>
      </c>
      <c r="H173" s="149">
        <v>2.1</v>
      </c>
      <c r="I173" s="150"/>
      <c r="L173" s="145"/>
      <c r="M173" s="151"/>
      <c r="T173" s="152"/>
      <c r="AT173" s="147" t="s">
        <v>134</v>
      </c>
      <c r="AU173" s="147" t="s">
        <v>86</v>
      </c>
      <c r="AV173" s="12" t="s">
        <v>86</v>
      </c>
      <c r="AW173" s="12" t="s">
        <v>32</v>
      </c>
      <c r="AX173" s="12" t="s">
        <v>76</v>
      </c>
      <c r="AY173" s="147" t="s">
        <v>126</v>
      </c>
    </row>
    <row r="174" spans="2:65" s="13" customFormat="1" ht="11.25">
      <c r="B174" s="153"/>
      <c r="D174" s="146" t="s">
        <v>134</v>
      </c>
      <c r="E174" s="154" t="s">
        <v>1</v>
      </c>
      <c r="F174" s="155" t="s">
        <v>136</v>
      </c>
      <c r="H174" s="156">
        <v>2.1</v>
      </c>
      <c r="I174" s="157"/>
      <c r="L174" s="153"/>
      <c r="M174" s="158"/>
      <c r="T174" s="159"/>
      <c r="AT174" s="154" t="s">
        <v>134</v>
      </c>
      <c r="AU174" s="154" t="s">
        <v>86</v>
      </c>
      <c r="AV174" s="13" t="s">
        <v>133</v>
      </c>
      <c r="AW174" s="13" t="s">
        <v>32</v>
      </c>
      <c r="AX174" s="13" t="s">
        <v>84</v>
      </c>
      <c r="AY174" s="154" t="s">
        <v>126</v>
      </c>
    </row>
    <row r="175" spans="2:65" s="1" customFormat="1" ht="44.25" customHeight="1">
      <c r="B175" s="32"/>
      <c r="C175" s="132" t="s">
        <v>160</v>
      </c>
      <c r="D175" s="132" t="s">
        <v>128</v>
      </c>
      <c r="E175" s="133" t="s">
        <v>192</v>
      </c>
      <c r="F175" s="134" t="s">
        <v>193</v>
      </c>
      <c r="G175" s="135" t="s">
        <v>194</v>
      </c>
      <c r="H175" s="136">
        <v>235.39699999999999</v>
      </c>
      <c r="I175" s="137"/>
      <c r="J175" s="138">
        <f>ROUND(I175*H175,2)</f>
        <v>0</v>
      </c>
      <c r="K175" s="134" t="s">
        <v>132</v>
      </c>
      <c r="L175" s="32"/>
      <c r="M175" s="139" t="s">
        <v>1</v>
      </c>
      <c r="N175" s="140" t="s">
        <v>41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133</v>
      </c>
      <c r="AT175" s="143" t="s">
        <v>128</v>
      </c>
      <c r="AU175" s="143" t="s">
        <v>86</v>
      </c>
      <c r="AY175" s="17" t="s">
        <v>126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84</v>
      </c>
      <c r="BK175" s="144">
        <f>ROUND(I175*H175,2)</f>
        <v>0</v>
      </c>
      <c r="BL175" s="17" t="s">
        <v>133</v>
      </c>
      <c r="BM175" s="143" t="s">
        <v>195</v>
      </c>
    </row>
    <row r="176" spans="2:65" s="14" customFormat="1" ht="11.25">
      <c r="B176" s="160"/>
      <c r="D176" s="146" t="s">
        <v>134</v>
      </c>
      <c r="E176" s="161" t="s">
        <v>1</v>
      </c>
      <c r="F176" s="162" t="s">
        <v>139</v>
      </c>
      <c r="H176" s="161" t="s">
        <v>1</v>
      </c>
      <c r="I176" s="163"/>
      <c r="L176" s="160"/>
      <c r="M176" s="164"/>
      <c r="T176" s="165"/>
      <c r="AT176" s="161" t="s">
        <v>134</v>
      </c>
      <c r="AU176" s="161" t="s">
        <v>86</v>
      </c>
      <c r="AV176" s="14" t="s">
        <v>84</v>
      </c>
      <c r="AW176" s="14" t="s">
        <v>32</v>
      </c>
      <c r="AX176" s="14" t="s">
        <v>76</v>
      </c>
      <c r="AY176" s="161" t="s">
        <v>126</v>
      </c>
    </row>
    <row r="177" spans="2:65" s="14" customFormat="1" ht="11.25">
      <c r="B177" s="160"/>
      <c r="D177" s="146" t="s">
        <v>134</v>
      </c>
      <c r="E177" s="161" t="s">
        <v>1</v>
      </c>
      <c r="F177" s="162" t="s">
        <v>196</v>
      </c>
      <c r="H177" s="161" t="s">
        <v>1</v>
      </c>
      <c r="I177" s="163"/>
      <c r="L177" s="160"/>
      <c r="M177" s="164"/>
      <c r="T177" s="165"/>
      <c r="AT177" s="161" t="s">
        <v>134</v>
      </c>
      <c r="AU177" s="161" t="s">
        <v>86</v>
      </c>
      <c r="AV177" s="14" t="s">
        <v>84</v>
      </c>
      <c r="AW177" s="14" t="s">
        <v>32</v>
      </c>
      <c r="AX177" s="14" t="s">
        <v>76</v>
      </c>
      <c r="AY177" s="161" t="s">
        <v>126</v>
      </c>
    </row>
    <row r="178" spans="2:65" s="12" customFormat="1" ht="11.25">
      <c r="B178" s="145"/>
      <c r="D178" s="146" t="s">
        <v>134</v>
      </c>
      <c r="E178" s="147" t="s">
        <v>1</v>
      </c>
      <c r="F178" s="148" t="s">
        <v>197</v>
      </c>
      <c r="H178" s="149">
        <v>261.38</v>
      </c>
      <c r="I178" s="150"/>
      <c r="L178" s="145"/>
      <c r="M178" s="151"/>
      <c r="T178" s="152"/>
      <c r="AT178" s="147" t="s">
        <v>134</v>
      </c>
      <c r="AU178" s="147" t="s">
        <v>86</v>
      </c>
      <c r="AV178" s="12" t="s">
        <v>86</v>
      </c>
      <c r="AW178" s="12" t="s">
        <v>32</v>
      </c>
      <c r="AX178" s="12" t="s">
        <v>76</v>
      </c>
      <c r="AY178" s="147" t="s">
        <v>126</v>
      </c>
    </row>
    <row r="179" spans="2:65" s="12" customFormat="1" ht="11.25">
      <c r="B179" s="145"/>
      <c r="D179" s="146" t="s">
        <v>134</v>
      </c>
      <c r="E179" s="147" t="s">
        <v>1</v>
      </c>
      <c r="F179" s="148" t="s">
        <v>198</v>
      </c>
      <c r="H179" s="149">
        <v>18.815000000000001</v>
      </c>
      <c r="I179" s="150"/>
      <c r="L179" s="145"/>
      <c r="M179" s="151"/>
      <c r="T179" s="152"/>
      <c r="AT179" s="147" t="s">
        <v>134</v>
      </c>
      <c r="AU179" s="147" t="s">
        <v>86</v>
      </c>
      <c r="AV179" s="12" t="s">
        <v>86</v>
      </c>
      <c r="AW179" s="12" t="s">
        <v>32</v>
      </c>
      <c r="AX179" s="12" t="s">
        <v>76</v>
      </c>
      <c r="AY179" s="147" t="s">
        <v>126</v>
      </c>
    </row>
    <row r="180" spans="2:65" s="12" customFormat="1" ht="11.25">
      <c r="B180" s="145"/>
      <c r="D180" s="146" t="s">
        <v>134</v>
      </c>
      <c r="E180" s="147" t="s">
        <v>1</v>
      </c>
      <c r="F180" s="148" t="s">
        <v>199</v>
      </c>
      <c r="H180" s="149">
        <v>-44.798000000000002</v>
      </c>
      <c r="I180" s="150"/>
      <c r="L180" s="145"/>
      <c r="M180" s="151"/>
      <c r="T180" s="152"/>
      <c r="AT180" s="147" t="s">
        <v>134</v>
      </c>
      <c r="AU180" s="147" t="s">
        <v>86</v>
      </c>
      <c r="AV180" s="12" t="s">
        <v>86</v>
      </c>
      <c r="AW180" s="12" t="s">
        <v>32</v>
      </c>
      <c r="AX180" s="12" t="s">
        <v>76</v>
      </c>
      <c r="AY180" s="147" t="s">
        <v>126</v>
      </c>
    </row>
    <row r="181" spans="2:65" s="13" customFormat="1" ht="11.25">
      <c r="B181" s="153"/>
      <c r="D181" s="146" t="s">
        <v>134</v>
      </c>
      <c r="E181" s="154" t="s">
        <v>1</v>
      </c>
      <c r="F181" s="155" t="s">
        <v>136</v>
      </c>
      <c r="H181" s="156">
        <v>235.39699999999999</v>
      </c>
      <c r="I181" s="157"/>
      <c r="L181" s="153"/>
      <c r="M181" s="158"/>
      <c r="T181" s="159"/>
      <c r="AT181" s="154" t="s">
        <v>134</v>
      </c>
      <c r="AU181" s="154" t="s">
        <v>86</v>
      </c>
      <c r="AV181" s="13" t="s">
        <v>133</v>
      </c>
      <c r="AW181" s="13" t="s">
        <v>32</v>
      </c>
      <c r="AX181" s="13" t="s">
        <v>84</v>
      </c>
      <c r="AY181" s="154" t="s">
        <v>126</v>
      </c>
    </row>
    <row r="182" spans="2:65" s="1" customFormat="1" ht="44.25" customHeight="1">
      <c r="B182" s="32"/>
      <c r="C182" s="132" t="s">
        <v>200</v>
      </c>
      <c r="D182" s="132" t="s">
        <v>128</v>
      </c>
      <c r="E182" s="133" t="s">
        <v>201</v>
      </c>
      <c r="F182" s="134" t="s">
        <v>202</v>
      </c>
      <c r="G182" s="135" t="s">
        <v>194</v>
      </c>
      <c r="H182" s="136">
        <v>235.39699999999999</v>
      </c>
      <c r="I182" s="137"/>
      <c r="J182" s="138">
        <f>ROUND(I182*H182,2)</f>
        <v>0</v>
      </c>
      <c r="K182" s="134" t="s">
        <v>132</v>
      </c>
      <c r="L182" s="32"/>
      <c r="M182" s="139" t="s">
        <v>1</v>
      </c>
      <c r="N182" s="140" t="s">
        <v>41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133</v>
      </c>
      <c r="AT182" s="143" t="s">
        <v>128</v>
      </c>
      <c r="AU182" s="143" t="s">
        <v>86</v>
      </c>
      <c r="AY182" s="17" t="s">
        <v>126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84</v>
      </c>
      <c r="BK182" s="144">
        <f>ROUND(I182*H182,2)</f>
        <v>0</v>
      </c>
      <c r="BL182" s="17" t="s">
        <v>133</v>
      </c>
      <c r="BM182" s="143" t="s">
        <v>203</v>
      </c>
    </row>
    <row r="183" spans="2:65" s="14" customFormat="1" ht="11.25">
      <c r="B183" s="160"/>
      <c r="D183" s="146" t="s">
        <v>134</v>
      </c>
      <c r="E183" s="161" t="s">
        <v>1</v>
      </c>
      <c r="F183" s="162" t="s">
        <v>139</v>
      </c>
      <c r="H183" s="161" t="s">
        <v>1</v>
      </c>
      <c r="I183" s="163"/>
      <c r="L183" s="160"/>
      <c r="M183" s="164"/>
      <c r="T183" s="165"/>
      <c r="AT183" s="161" t="s">
        <v>134</v>
      </c>
      <c r="AU183" s="161" t="s">
        <v>86</v>
      </c>
      <c r="AV183" s="14" t="s">
        <v>84</v>
      </c>
      <c r="AW183" s="14" t="s">
        <v>32</v>
      </c>
      <c r="AX183" s="14" t="s">
        <v>76</v>
      </c>
      <c r="AY183" s="161" t="s">
        <v>126</v>
      </c>
    </row>
    <row r="184" spans="2:65" s="14" customFormat="1" ht="11.25">
      <c r="B184" s="160"/>
      <c r="D184" s="146" t="s">
        <v>134</v>
      </c>
      <c r="E184" s="161" t="s">
        <v>1</v>
      </c>
      <c r="F184" s="162" t="s">
        <v>196</v>
      </c>
      <c r="H184" s="161" t="s">
        <v>1</v>
      </c>
      <c r="I184" s="163"/>
      <c r="L184" s="160"/>
      <c r="M184" s="164"/>
      <c r="T184" s="165"/>
      <c r="AT184" s="161" t="s">
        <v>134</v>
      </c>
      <c r="AU184" s="161" t="s">
        <v>86</v>
      </c>
      <c r="AV184" s="14" t="s">
        <v>84</v>
      </c>
      <c r="AW184" s="14" t="s">
        <v>32</v>
      </c>
      <c r="AX184" s="14" t="s">
        <v>76</v>
      </c>
      <c r="AY184" s="161" t="s">
        <v>126</v>
      </c>
    </row>
    <row r="185" spans="2:65" s="12" customFormat="1" ht="11.25">
      <c r="B185" s="145"/>
      <c r="D185" s="146" t="s">
        <v>134</v>
      </c>
      <c r="E185" s="147" t="s">
        <v>1</v>
      </c>
      <c r="F185" s="148" t="s">
        <v>197</v>
      </c>
      <c r="H185" s="149">
        <v>261.38</v>
      </c>
      <c r="I185" s="150"/>
      <c r="L185" s="145"/>
      <c r="M185" s="151"/>
      <c r="T185" s="152"/>
      <c r="AT185" s="147" t="s">
        <v>134</v>
      </c>
      <c r="AU185" s="147" t="s">
        <v>86</v>
      </c>
      <c r="AV185" s="12" t="s">
        <v>86</v>
      </c>
      <c r="AW185" s="12" t="s">
        <v>32</v>
      </c>
      <c r="AX185" s="12" t="s">
        <v>76</v>
      </c>
      <c r="AY185" s="147" t="s">
        <v>126</v>
      </c>
    </row>
    <row r="186" spans="2:65" s="12" customFormat="1" ht="11.25">
      <c r="B186" s="145"/>
      <c r="D186" s="146" t="s">
        <v>134</v>
      </c>
      <c r="E186" s="147" t="s">
        <v>1</v>
      </c>
      <c r="F186" s="148" t="s">
        <v>198</v>
      </c>
      <c r="H186" s="149">
        <v>18.815000000000001</v>
      </c>
      <c r="I186" s="150"/>
      <c r="L186" s="145"/>
      <c r="M186" s="151"/>
      <c r="T186" s="152"/>
      <c r="AT186" s="147" t="s">
        <v>134</v>
      </c>
      <c r="AU186" s="147" t="s">
        <v>86</v>
      </c>
      <c r="AV186" s="12" t="s">
        <v>86</v>
      </c>
      <c r="AW186" s="12" t="s">
        <v>32</v>
      </c>
      <c r="AX186" s="12" t="s">
        <v>76</v>
      </c>
      <c r="AY186" s="147" t="s">
        <v>126</v>
      </c>
    </row>
    <row r="187" spans="2:65" s="12" customFormat="1" ht="11.25">
      <c r="B187" s="145"/>
      <c r="D187" s="146" t="s">
        <v>134</v>
      </c>
      <c r="E187" s="147" t="s">
        <v>1</v>
      </c>
      <c r="F187" s="148" t="s">
        <v>199</v>
      </c>
      <c r="H187" s="149">
        <v>-44.798000000000002</v>
      </c>
      <c r="I187" s="150"/>
      <c r="L187" s="145"/>
      <c r="M187" s="151"/>
      <c r="T187" s="152"/>
      <c r="AT187" s="147" t="s">
        <v>134</v>
      </c>
      <c r="AU187" s="147" t="s">
        <v>86</v>
      </c>
      <c r="AV187" s="12" t="s">
        <v>86</v>
      </c>
      <c r="AW187" s="12" t="s">
        <v>32</v>
      </c>
      <c r="AX187" s="12" t="s">
        <v>76</v>
      </c>
      <c r="AY187" s="147" t="s">
        <v>126</v>
      </c>
    </row>
    <row r="188" spans="2:65" s="13" customFormat="1" ht="11.25">
      <c r="B188" s="153"/>
      <c r="D188" s="146" t="s">
        <v>134</v>
      </c>
      <c r="E188" s="154" t="s">
        <v>1</v>
      </c>
      <c r="F188" s="155" t="s">
        <v>136</v>
      </c>
      <c r="H188" s="156">
        <v>235.39699999999999</v>
      </c>
      <c r="I188" s="157"/>
      <c r="L188" s="153"/>
      <c r="M188" s="158"/>
      <c r="T188" s="159"/>
      <c r="AT188" s="154" t="s">
        <v>134</v>
      </c>
      <c r="AU188" s="154" t="s">
        <v>86</v>
      </c>
      <c r="AV188" s="13" t="s">
        <v>133</v>
      </c>
      <c r="AW188" s="13" t="s">
        <v>32</v>
      </c>
      <c r="AX188" s="13" t="s">
        <v>84</v>
      </c>
      <c r="AY188" s="154" t="s">
        <v>126</v>
      </c>
    </row>
    <row r="189" spans="2:65" s="1" customFormat="1" ht="37.9" customHeight="1">
      <c r="B189" s="32"/>
      <c r="C189" s="132" t="s">
        <v>164</v>
      </c>
      <c r="D189" s="132" t="s">
        <v>128</v>
      </c>
      <c r="E189" s="133" t="s">
        <v>204</v>
      </c>
      <c r="F189" s="134" t="s">
        <v>205</v>
      </c>
      <c r="G189" s="135" t="s">
        <v>194</v>
      </c>
      <c r="H189" s="136">
        <v>53.76</v>
      </c>
      <c r="I189" s="137"/>
      <c r="J189" s="138">
        <f>ROUND(I189*H189,2)</f>
        <v>0</v>
      </c>
      <c r="K189" s="134" t="s">
        <v>132</v>
      </c>
      <c r="L189" s="32"/>
      <c r="M189" s="139" t="s">
        <v>1</v>
      </c>
      <c r="N189" s="140" t="s">
        <v>41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133</v>
      </c>
      <c r="AT189" s="143" t="s">
        <v>128</v>
      </c>
      <c r="AU189" s="143" t="s">
        <v>86</v>
      </c>
      <c r="AY189" s="17" t="s">
        <v>126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84</v>
      </c>
      <c r="BK189" s="144">
        <f>ROUND(I189*H189,2)</f>
        <v>0</v>
      </c>
      <c r="BL189" s="17" t="s">
        <v>133</v>
      </c>
      <c r="BM189" s="143" t="s">
        <v>206</v>
      </c>
    </row>
    <row r="190" spans="2:65" s="12" customFormat="1" ht="11.25">
      <c r="B190" s="145"/>
      <c r="D190" s="146" t="s">
        <v>134</v>
      </c>
      <c r="E190" s="147" t="s">
        <v>1</v>
      </c>
      <c r="F190" s="148" t="s">
        <v>207</v>
      </c>
      <c r="H190" s="149">
        <v>53.76</v>
      </c>
      <c r="I190" s="150"/>
      <c r="L190" s="145"/>
      <c r="M190" s="151"/>
      <c r="T190" s="152"/>
      <c r="AT190" s="147" t="s">
        <v>134</v>
      </c>
      <c r="AU190" s="147" t="s">
        <v>86</v>
      </c>
      <c r="AV190" s="12" t="s">
        <v>86</v>
      </c>
      <c r="AW190" s="12" t="s">
        <v>32</v>
      </c>
      <c r="AX190" s="12" t="s">
        <v>76</v>
      </c>
      <c r="AY190" s="147" t="s">
        <v>126</v>
      </c>
    </row>
    <row r="191" spans="2:65" s="13" customFormat="1" ht="11.25">
      <c r="B191" s="153"/>
      <c r="D191" s="146" t="s">
        <v>134</v>
      </c>
      <c r="E191" s="154" t="s">
        <v>1</v>
      </c>
      <c r="F191" s="155" t="s">
        <v>136</v>
      </c>
      <c r="H191" s="156">
        <v>53.76</v>
      </c>
      <c r="I191" s="157"/>
      <c r="L191" s="153"/>
      <c r="M191" s="158"/>
      <c r="T191" s="159"/>
      <c r="AT191" s="154" t="s">
        <v>134</v>
      </c>
      <c r="AU191" s="154" t="s">
        <v>86</v>
      </c>
      <c r="AV191" s="13" t="s">
        <v>133</v>
      </c>
      <c r="AW191" s="13" t="s">
        <v>32</v>
      </c>
      <c r="AX191" s="13" t="s">
        <v>84</v>
      </c>
      <c r="AY191" s="154" t="s">
        <v>126</v>
      </c>
    </row>
    <row r="192" spans="2:65" s="1" customFormat="1" ht="37.9" customHeight="1">
      <c r="B192" s="32"/>
      <c r="C192" s="132" t="s">
        <v>208</v>
      </c>
      <c r="D192" s="132" t="s">
        <v>128</v>
      </c>
      <c r="E192" s="133" t="s">
        <v>209</v>
      </c>
      <c r="F192" s="134" t="s">
        <v>210</v>
      </c>
      <c r="G192" s="135" t="s">
        <v>131</v>
      </c>
      <c r="H192" s="136">
        <v>576.28</v>
      </c>
      <c r="I192" s="137"/>
      <c r="J192" s="138">
        <f>ROUND(I192*H192,2)</f>
        <v>0</v>
      </c>
      <c r="K192" s="134" t="s">
        <v>132</v>
      </c>
      <c r="L192" s="32"/>
      <c r="M192" s="139" t="s">
        <v>1</v>
      </c>
      <c r="N192" s="140" t="s">
        <v>41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133</v>
      </c>
      <c r="AT192" s="143" t="s">
        <v>128</v>
      </c>
      <c r="AU192" s="143" t="s">
        <v>86</v>
      </c>
      <c r="AY192" s="17" t="s">
        <v>126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84</v>
      </c>
      <c r="BK192" s="144">
        <f>ROUND(I192*H192,2)</f>
        <v>0</v>
      </c>
      <c r="BL192" s="17" t="s">
        <v>133</v>
      </c>
      <c r="BM192" s="143" t="s">
        <v>211</v>
      </c>
    </row>
    <row r="193" spans="2:65" s="12" customFormat="1" ht="11.25">
      <c r="B193" s="145"/>
      <c r="D193" s="146" t="s">
        <v>134</v>
      </c>
      <c r="E193" s="147" t="s">
        <v>1</v>
      </c>
      <c r="F193" s="148" t="s">
        <v>212</v>
      </c>
      <c r="H193" s="149">
        <v>576.28</v>
      </c>
      <c r="I193" s="150"/>
      <c r="L193" s="145"/>
      <c r="M193" s="151"/>
      <c r="T193" s="152"/>
      <c r="AT193" s="147" t="s">
        <v>134</v>
      </c>
      <c r="AU193" s="147" t="s">
        <v>86</v>
      </c>
      <c r="AV193" s="12" t="s">
        <v>86</v>
      </c>
      <c r="AW193" s="12" t="s">
        <v>32</v>
      </c>
      <c r="AX193" s="12" t="s">
        <v>76</v>
      </c>
      <c r="AY193" s="147" t="s">
        <v>126</v>
      </c>
    </row>
    <row r="194" spans="2:65" s="13" customFormat="1" ht="11.25">
      <c r="B194" s="153"/>
      <c r="D194" s="146" t="s">
        <v>134</v>
      </c>
      <c r="E194" s="154" t="s">
        <v>1</v>
      </c>
      <c r="F194" s="155" t="s">
        <v>136</v>
      </c>
      <c r="H194" s="156">
        <v>576.28</v>
      </c>
      <c r="I194" s="157"/>
      <c r="L194" s="153"/>
      <c r="M194" s="158"/>
      <c r="T194" s="159"/>
      <c r="AT194" s="154" t="s">
        <v>134</v>
      </c>
      <c r="AU194" s="154" t="s">
        <v>86</v>
      </c>
      <c r="AV194" s="13" t="s">
        <v>133</v>
      </c>
      <c r="AW194" s="13" t="s">
        <v>32</v>
      </c>
      <c r="AX194" s="13" t="s">
        <v>84</v>
      </c>
      <c r="AY194" s="154" t="s">
        <v>126</v>
      </c>
    </row>
    <row r="195" spans="2:65" s="1" customFormat="1" ht="37.9" customHeight="1">
      <c r="B195" s="32"/>
      <c r="C195" s="132" t="s">
        <v>169</v>
      </c>
      <c r="D195" s="132" t="s">
        <v>128</v>
      </c>
      <c r="E195" s="133" t="s">
        <v>213</v>
      </c>
      <c r="F195" s="134" t="s">
        <v>214</v>
      </c>
      <c r="G195" s="135" t="s">
        <v>131</v>
      </c>
      <c r="H195" s="136">
        <v>576.28</v>
      </c>
      <c r="I195" s="137"/>
      <c r="J195" s="138">
        <f>ROUND(I195*H195,2)</f>
        <v>0</v>
      </c>
      <c r="K195" s="134" t="s">
        <v>132</v>
      </c>
      <c r="L195" s="32"/>
      <c r="M195" s="139" t="s">
        <v>1</v>
      </c>
      <c r="N195" s="140" t="s">
        <v>41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133</v>
      </c>
      <c r="AT195" s="143" t="s">
        <v>128</v>
      </c>
      <c r="AU195" s="143" t="s">
        <v>86</v>
      </c>
      <c r="AY195" s="17" t="s">
        <v>126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7" t="s">
        <v>84</v>
      </c>
      <c r="BK195" s="144">
        <f>ROUND(I195*H195,2)</f>
        <v>0</v>
      </c>
      <c r="BL195" s="17" t="s">
        <v>133</v>
      </c>
      <c r="BM195" s="143" t="s">
        <v>215</v>
      </c>
    </row>
    <row r="196" spans="2:65" s="1" customFormat="1" ht="62.65" customHeight="1">
      <c r="B196" s="32"/>
      <c r="C196" s="132" t="s">
        <v>216</v>
      </c>
      <c r="D196" s="132" t="s">
        <v>128</v>
      </c>
      <c r="E196" s="133" t="s">
        <v>217</v>
      </c>
      <c r="F196" s="134" t="s">
        <v>218</v>
      </c>
      <c r="G196" s="135" t="s">
        <v>194</v>
      </c>
      <c r="H196" s="136">
        <v>235.39699999999999</v>
      </c>
      <c r="I196" s="137"/>
      <c r="J196" s="138">
        <f>ROUND(I196*H196,2)</f>
        <v>0</v>
      </c>
      <c r="K196" s="134" t="s">
        <v>132</v>
      </c>
      <c r="L196" s="32"/>
      <c r="M196" s="139" t="s">
        <v>1</v>
      </c>
      <c r="N196" s="140" t="s">
        <v>41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133</v>
      </c>
      <c r="AT196" s="143" t="s">
        <v>128</v>
      </c>
      <c r="AU196" s="143" t="s">
        <v>86</v>
      </c>
      <c r="AY196" s="17" t="s">
        <v>126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84</v>
      </c>
      <c r="BK196" s="144">
        <f>ROUND(I196*H196,2)</f>
        <v>0</v>
      </c>
      <c r="BL196" s="17" t="s">
        <v>133</v>
      </c>
      <c r="BM196" s="143" t="s">
        <v>219</v>
      </c>
    </row>
    <row r="197" spans="2:65" s="14" customFormat="1" ht="11.25">
      <c r="B197" s="160"/>
      <c r="D197" s="146" t="s">
        <v>134</v>
      </c>
      <c r="E197" s="161" t="s">
        <v>1</v>
      </c>
      <c r="F197" s="162" t="s">
        <v>220</v>
      </c>
      <c r="H197" s="161" t="s">
        <v>1</v>
      </c>
      <c r="I197" s="163"/>
      <c r="L197" s="160"/>
      <c r="M197" s="164"/>
      <c r="T197" s="165"/>
      <c r="AT197" s="161" t="s">
        <v>134</v>
      </c>
      <c r="AU197" s="161" t="s">
        <v>86</v>
      </c>
      <c r="AV197" s="14" t="s">
        <v>84</v>
      </c>
      <c r="AW197" s="14" t="s">
        <v>32</v>
      </c>
      <c r="AX197" s="14" t="s">
        <v>76</v>
      </c>
      <c r="AY197" s="161" t="s">
        <v>126</v>
      </c>
    </row>
    <row r="198" spans="2:65" s="12" customFormat="1" ht="11.25">
      <c r="B198" s="145"/>
      <c r="D198" s="146" t="s">
        <v>134</v>
      </c>
      <c r="E198" s="147" t="s">
        <v>1</v>
      </c>
      <c r="F198" s="148" t="s">
        <v>221</v>
      </c>
      <c r="H198" s="149">
        <v>235.39699999999999</v>
      </c>
      <c r="I198" s="150"/>
      <c r="L198" s="145"/>
      <c r="M198" s="151"/>
      <c r="T198" s="152"/>
      <c r="AT198" s="147" t="s">
        <v>134</v>
      </c>
      <c r="AU198" s="147" t="s">
        <v>86</v>
      </c>
      <c r="AV198" s="12" t="s">
        <v>86</v>
      </c>
      <c r="AW198" s="12" t="s">
        <v>32</v>
      </c>
      <c r="AX198" s="12" t="s">
        <v>76</v>
      </c>
      <c r="AY198" s="147" t="s">
        <v>126</v>
      </c>
    </row>
    <row r="199" spans="2:65" s="13" customFormat="1" ht="11.25">
      <c r="B199" s="153"/>
      <c r="D199" s="146" t="s">
        <v>134</v>
      </c>
      <c r="E199" s="154" t="s">
        <v>1</v>
      </c>
      <c r="F199" s="155" t="s">
        <v>136</v>
      </c>
      <c r="H199" s="156">
        <v>235.39699999999999</v>
      </c>
      <c r="I199" s="157"/>
      <c r="L199" s="153"/>
      <c r="M199" s="158"/>
      <c r="T199" s="159"/>
      <c r="AT199" s="154" t="s">
        <v>134</v>
      </c>
      <c r="AU199" s="154" t="s">
        <v>86</v>
      </c>
      <c r="AV199" s="13" t="s">
        <v>133</v>
      </c>
      <c r="AW199" s="13" t="s">
        <v>32</v>
      </c>
      <c r="AX199" s="13" t="s">
        <v>84</v>
      </c>
      <c r="AY199" s="154" t="s">
        <v>126</v>
      </c>
    </row>
    <row r="200" spans="2:65" s="1" customFormat="1" ht="62.65" customHeight="1">
      <c r="B200" s="32"/>
      <c r="C200" s="132" t="s">
        <v>175</v>
      </c>
      <c r="D200" s="132" t="s">
        <v>128</v>
      </c>
      <c r="E200" s="133" t="s">
        <v>222</v>
      </c>
      <c r="F200" s="134" t="s">
        <v>223</v>
      </c>
      <c r="G200" s="135" t="s">
        <v>194</v>
      </c>
      <c r="H200" s="136">
        <v>235.39699999999999</v>
      </c>
      <c r="I200" s="137"/>
      <c r="J200" s="138">
        <f>ROUND(I200*H200,2)</f>
        <v>0</v>
      </c>
      <c r="K200" s="134" t="s">
        <v>132</v>
      </c>
      <c r="L200" s="32"/>
      <c r="M200" s="139" t="s">
        <v>1</v>
      </c>
      <c r="N200" s="140" t="s">
        <v>41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133</v>
      </c>
      <c r="AT200" s="143" t="s">
        <v>128</v>
      </c>
      <c r="AU200" s="143" t="s">
        <v>86</v>
      </c>
      <c r="AY200" s="17" t="s">
        <v>126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84</v>
      </c>
      <c r="BK200" s="144">
        <f>ROUND(I200*H200,2)</f>
        <v>0</v>
      </c>
      <c r="BL200" s="17" t="s">
        <v>133</v>
      </c>
      <c r="BM200" s="143" t="s">
        <v>224</v>
      </c>
    </row>
    <row r="201" spans="2:65" s="14" customFormat="1" ht="11.25">
      <c r="B201" s="160"/>
      <c r="D201" s="146" t="s">
        <v>134</v>
      </c>
      <c r="E201" s="161" t="s">
        <v>1</v>
      </c>
      <c r="F201" s="162" t="s">
        <v>220</v>
      </c>
      <c r="H201" s="161" t="s">
        <v>1</v>
      </c>
      <c r="I201" s="163"/>
      <c r="L201" s="160"/>
      <c r="M201" s="164"/>
      <c r="T201" s="165"/>
      <c r="AT201" s="161" t="s">
        <v>134</v>
      </c>
      <c r="AU201" s="161" t="s">
        <v>86</v>
      </c>
      <c r="AV201" s="14" t="s">
        <v>84</v>
      </c>
      <c r="AW201" s="14" t="s">
        <v>32</v>
      </c>
      <c r="AX201" s="14" t="s">
        <v>76</v>
      </c>
      <c r="AY201" s="161" t="s">
        <v>126</v>
      </c>
    </row>
    <row r="202" spans="2:65" s="12" customFormat="1" ht="11.25">
      <c r="B202" s="145"/>
      <c r="D202" s="146" t="s">
        <v>134</v>
      </c>
      <c r="E202" s="147" t="s">
        <v>1</v>
      </c>
      <c r="F202" s="148" t="s">
        <v>221</v>
      </c>
      <c r="H202" s="149">
        <v>235.39699999999999</v>
      </c>
      <c r="I202" s="150"/>
      <c r="L202" s="145"/>
      <c r="M202" s="151"/>
      <c r="T202" s="152"/>
      <c r="AT202" s="147" t="s">
        <v>134</v>
      </c>
      <c r="AU202" s="147" t="s">
        <v>86</v>
      </c>
      <c r="AV202" s="12" t="s">
        <v>86</v>
      </c>
      <c r="AW202" s="12" t="s">
        <v>32</v>
      </c>
      <c r="AX202" s="12" t="s">
        <v>76</v>
      </c>
      <c r="AY202" s="147" t="s">
        <v>126</v>
      </c>
    </row>
    <row r="203" spans="2:65" s="13" customFormat="1" ht="11.25">
      <c r="B203" s="153"/>
      <c r="D203" s="146" t="s">
        <v>134</v>
      </c>
      <c r="E203" s="154" t="s">
        <v>1</v>
      </c>
      <c r="F203" s="155" t="s">
        <v>136</v>
      </c>
      <c r="H203" s="156">
        <v>235.39699999999999</v>
      </c>
      <c r="I203" s="157"/>
      <c r="L203" s="153"/>
      <c r="M203" s="158"/>
      <c r="T203" s="159"/>
      <c r="AT203" s="154" t="s">
        <v>134</v>
      </c>
      <c r="AU203" s="154" t="s">
        <v>86</v>
      </c>
      <c r="AV203" s="13" t="s">
        <v>133</v>
      </c>
      <c r="AW203" s="13" t="s">
        <v>32</v>
      </c>
      <c r="AX203" s="13" t="s">
        <v>84</v>
      </c>
      <c r="AY203" s="154" t="s">
        <v>126</v>
      </c>
    </row>
    <row r="204" spans="2:65" s="1" customFormat="1" ht="44.25" customHeight="1">
      <c r="B204" s="32"/>
      <c r="C204" s="132" t="s">
        <v>7</v>
      </c>
      <c r="D204" s="166" t="s">
        <v>128</v>
      </c>
      <c r="E204" s="133" t="s">
        <v>225</v>
      </c>
      <c r="F204" s="134" t="s">
        <v>226</v>
      </c>
      <c r="G204" s="135" t="s">
        <v>227</v>
      </c>
      <c r="H204" s="136">
        <v>847.43</v>
      </c>
      <c r="I204" s="137"/>
      <c r="J204" s="138">
        <f>ROUND(I204*H204,2)</f>
        <v>0</v>
      </c>
      <c r="K204" s="134" t="s">
        <v>228</v>
      </c>
      <c r="L204" s="32"/>
      <c r="M204" s="139" t="s">
        <v>1</v>
      </c>
      <c r="N204" s="140" t="s">
        <v>41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133</v>
      </c>
      <c r="AT204" s="143" t="s">
        <v>128</v>
      </c>
      <c r="AU204" s="143" t="s">
        <v>86</v>
      </c>
      <c r="AY204" s="17" t="s">
        <v>126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84</v>
      </c>
      <c r="BK204" s="144">
        <f>ROUND(I204*H204,2)</f>
        <v>0</v>
      </c>
      <c r="BL204" s="17" t="s">
        <v>133</v>
      </c>
      <c r="BM204" s="143" t="s">
        <v>229</v>
      </c>
    </row>
    <row r="205" spans="2:65" s="12" customFormat="1" ht="11.25">
      <c r="B205" s="145"/>
      <c r="D205" s="146" t="s">
        <v>134</v>
      </c>
      <c r="E205" s="147" t="s">
        <v>1</v>
      </c>
      <c r="F205" s="148" t="s">
        <v>230</v>
      </c>
      <c r="H205" s="149">
        <v>423.71499999999997</v>
      </c>
      <c r="I205" s="150"/>
      <c r="L205" s="145"/>
      <c r="M205" s="151"/>
      <c r="T205" s="152"/>
      <c r="AT205" s="147" t="s">
        <v>134</v>
      </c>
      <c r="AU205" s="147" t="s">
        <v>86</v>
      </c>
      <c r="AV205" s="12" t="s">
        <v>86</v>
      </c>
      <c r="AW205" s="12" t="s">
        <v>32</v>
      </c>
      <c r="AX205" s="12" t="s">
        <v>76</v>
      </c>
      <c r="AY205" s="147" t="s">
        <v>126</v>
      </c>
    </row>
    <row r="206" spans="2:65" s="12" customFormat="1" ht="11.25">
      <c r="B206" s="145"/>
      <c r="D206" s="146" t="s">
        <v>134</v>
      </c>
      <c r="E206" s="147" t="s">
        <v>1</v>
      </c>
      <c r="F206" s="148" t="s">
        <v>230</v>
      </c>
      <c r="H206" s="149">
        <v>423.71499999999997</v>
      </c>
      <c r="I206" s="150"/>
      <c r="L206" s="145"/>
      <c r="M206" s="151"/>
      <c r="T206" s="152"/>
      <c r="AT206" s="147" t="s">
        <v>134</v>
      </c>
      <c r="AU206" s="147" t="s">
        <v>86</v>
      </c>
      <c r="AV206" s="12" t="s">
        <v>86</v>
      </c>
      <c r="AW206" s="12" t="s">
        <v>32</v>
      </c>
      <c r="AX206" s="12" t="s">
        <v>76</v>
      </c>
      <c r="AY206" s="147" t="s">
        <v>126</v>
      </c>
    </row>
    <row r="207" spans="2:65" s="13" customFormat="1" ht="11.25">
      <c r="B207" s="153"/>
      <c r="D207" s="146" t="s">
        <v>134</v>
      </c>
      <c r="E207" s="154" t="s">
        <v>1</v>
      </c>
      <c r="F207" s="155" t="s">
        <v>136</v>
      </c>
      <c r="H207" s="156">
        <v>847.43</v>
      </c>
      <c r="I207" s="157"/>
      <c r="L207" s="153"/>
      <c r="M207" s="158"/>
      <c r="T207" s="159"/>
      <c r="AT207" s="154" t="s">
        <v>134</v>
      </c>
      <c r="AU207" s="154" t="s">
        <v>86</v>
      </c>
      <c r="AV207" s="13" t="s">
        <v>133</v>
      </c>
      <c r="AW207" s="13" t="s">
        <v>32</v>
      </c>
      <c r="AX207" s="13" t="s">
        <v>84</v>
      </c>
      <c r="AY207" s="154" t="s">
        <v>126</v>
      </c>
    </row>
    <row r="208" spans="2:65" s="1" customFormat="1" ht="44.25" customHeight="1">
      <c r="B208" s="32"/>
      <c r="C208" s="132" t="s">
        <v>180</v>
      </c>
      <c r="D208" s="132" t="s">
        <v>128</v>
      </c>
      <c r="E208" s="133" t="s">
        <v>231</v>
      </c>
      <c r="F208" s="134" t="s">
        <v>232</v>
      </c>
      <c r="G208" s="135" t="s">
        <v>194</v>
      </c>
      <c r="H208" s="136">
        <v>159.12</v>
      </c>
      <c r="I208" s="137"/>
      <c r="J208" s="138">
        <f>ROUND(I208*H208,2)</f>
        <v>0</v>
      </c>
      <c r="K208" s="134" t="s">
        <v>132</v>
      </c>
      <c r="L208" s="32"/>
      <c r="M208" s="139" t="s">
        <v>1</v>
      </c>
      <c r="N208" s="140" t="s">
        <v>41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133</v>
      </c>
      <c r="AT208" s="143" t="s">
        <v>128</v>
      </c>
      <c r="AU208" s="143" t="s">
        <v>86</v>
      </c>
      <c r="AY208" s="17" t="s">
        <v>126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84</v>
      </c>
      <c r="BK208" s="144">
        <f>ROUND(I208*H208,2)</f>
        <v>0</v>
      </c>
      <c r="BL208" s="17" t="s">
        <v>133</v>
      </c>
      <c r="BM208" s="143" t="s">
        <v>233</v>
      </c>
    </row>
    <row r="209" spans="2:65" s="14" customFormat="1" ht="11.25">
      <c r="B209" s="160"/>
      <c r="D209" s="146" t="s">
        <v>134</v>
      </c>
      <c r="E209" s="161" t="s">
        <v>1</v>
      </c>
      <c r="F209" s="162" t="s">
        <v>139</v>
      </c>
      <c r="H209" s="161" t="s">
        <v>1</v>
      </c>
      <c r="I209" s="163"/>
      <c r="L209" s="160"/>
      <c r="M209" s="164"/>
      <c r="T209" s="165"/>
      <c r="AT209" s="161" t="s">
        <v>134</v>
      </c>
      <c r="AU209" s="161" t="s">
        <v>86</v>
      </c>
      <c r="AV209" s="14" t="s">
        <v>84</v>
      </c>
      <c r="AW209" s="14" t="s">
        <v>32</v>
      </c>
      <c r="AX209" s="14" t="s">
        <v>76</v>
      </c>
      <c r="AY209" s="161" t="s">
        <v>126</v>
      </c>
    </row>
    <row r="210" spans="2:65" s="12" customFormat="1" ht="11.25">
      <c r="B210" s="145"/>
      <c r="D210" s="146" t="s">
        <v>134</v>
      </c>
      <c r="E210" s="147" t="s">
        <v>1</v>
      </c>
      <c r="F210" s="148" t="s">
        <v>234</v>
      </c>
      <c r="H210" s="149">
        <v>159.12</v>
      </c>
      <c r="I210" s="150"/>
      <c r="L210" s="145"/>
      <c r="M210" s="151"/>
      <c r="T210" s="152"/>
      <c r="AT210" s="147" t="s">
        <v>134</v>
      </c>
      <c r="AU210" s="147" t="s">
        <v>86</v>
      </c>
      <c r="AV210" s="12" t="s">
        <v>86</v>
      </c>
      <c r="AW210" s="12" t="s">
        <v>32</v>
      </c>
      <c r="AX210" s="12" t="s">
        <v>76</v>
      </c>
      <c r="AY210" s="147" t="s">
        <v>126</v>
      </c>
    </row>
    <row r="211" spans="2:65" s="13" customFormat="1" ht="11.25">
      <c r="B211" s="153"/>
      <c r="D211" s="146" t="s">
        <v>134</v>
      </c>
      <c r="E211" s="154" t="s">
        <v>1</v>
      </c>
      <c r="F211" s="155" t="s">
        <v>136</v>
      </c>
      <c r="H211" s="156">
        <v>159.12</v>
      </c>
      <c r="I211" s="157"/>
      <c r="L211" s="153"/>
      <c r="M211" s="158"/>
      <c r="T211" s="159"/>
      <c r="AT211" s="154" t="s">
        <v>134</v>
      </c>
      <c r="AU211" s="154" t="s">
        <v>86</v>
      </c>
      <c r="AV211" s="13" t="s">
        <v>133</v>
      </c>
      <c r="AW211" s="13" t="s">
        <v>32</v>
      </c>
      <c r="AX211" s="13" t="s">
        <v>84</v>
      </c>
      <c r="AY211" s="154" t="s">
        <v>126</v>
      </c>
    </row>
    <row r="212" spans="2:65" s="1" customFormat="1" ht="16.5" customHeight="1">
      <c r="B212" s="32"/>
      <c r="C212" s="167" t="s">
        <v>235</v>
      </c>
      <c r="D212" s="167" t="s">
        <v>236</v>
      </c>
      <c r="E212" s="168" t="s">
        <v>237</v>
      </c>
      <c r="F212" s="169" t="s">
        <v>238</v>
      </c>
      <c r="G212" s="170" t="s">
        <v>227</v>
      </c>
      <c r="H212" s="171">
        <v>318.24</v>
      </c>
      <c r="I212" s="172"/>
      <c r="J212" s="173">
        <f>ROUND(I212*H212,2)</f>
        <v>0</v>
      </c>
      <c r="K212" s="169" t="s">
        <v>132</v>
      </c>
      <c r="L212" s="174"/>
      <c r="M212" s="175" t="s">
        <v>1</v>
      </c>
      <c r="N212" s="176" t="s">
        <v>41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148</v>
      </c>
      <c r="AT212" s="143" t="s">
        <v>236</v>
      </c>
      <c r="AU212" s="143" t="s">
        <v>86</v>
      </c>
      <c r="AY212" s="17" t="s">
        <v>126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84</v>
      </c>
      <c r="BK212" s="144">
        <f>ROUND(I212*H212,2)</f>
        <v>0</v>
      </c>
      <c r="BL212" s="17" t="s">
        <v>133</v>
      </c>
      <c r="BM212" s="143" t="s">
        <v>239</v>
      </c>
    </row>
    <row r="213" spans="2:65" s="12" customFormat="1" ht="11.25">
      <c r="B213" s="145"/>
      <c r="D213" s="146" t="s">
        <v>134</v>
      </c>
      <c r="E213" s="147" t="s">
        <v>1</v>
      </c>
      <c r="F213" s="148" t="s">
        <v>240</v>
      </c>
      <c r="H213" s="149">
        <v>318.24</v>
      </c>
      <c r="I213" s="150"/>
      <c r="L213" s="145"/>
      <c r="M213" s="151"/>
      <c r="T213" s="152"/>
      <c r="AT213" s="147" t="s">
        <v>134</v>
      </c>
      <c r="AU213" s="147" t="s">
        <v>86</v>
      </c>
      <c r="AV213" s="12" t="s">
        <v>86</v>
      </c>
      <c r="AW213" s="12" t="s">
        <v>32</v>
      </c>
      <c r="AX213" s="12" t="s">
        <v>76</v>
      </c>
      <c r="AY213" s="147" t="s">
        <v>126</v>
      </c>
    </row>
    <row r="214" spans="2:65" s="13" customFormat="1" ht="11.25">
      <c r="B214" s="153"/>
      <c r="D214" s="146" t="s">
        <v>134</v>
      </c>
      <c r="E214" s="154" t="s">
        <v>1</v>
      </c>
      <c r="F214" s="155" t="s">
        <v>136</v>
      </c>
      <c r="H214" s="156">
        <v>318.24</v>
      </c>
      <c r="I214" s="157"/>
      <c r="L214" s="153"/>
      <c r="M214" s="158"/>
      <c r="T214" s="159"/>
      <c r="AT214" s="154" t="s">
        <v>134</v>
      </c>
      <c r="AU214" s="154" t="s">
        <v>86</v>
      </c>
      <c r="AV214" s="13" t="s">
        <v>133</v>
      </c>
      <c r="AW214" s="13" t="s">
        <v>32</v>
      </c>
      <c r="AX214" s="13" t="s">
        <v>84</v>
      </c>
      <c r="AY214" s="154" t="s">
        <v>126</v>
      </c>
    </row>
    <row r="215" spans="2:65" s="1" customFormat="1" ht="66.75" customHeight="1">
      <c r="B215" s="32"/>
      <c r="C215" s="132" t="s">
        <v>185</v>
      </c>
      <c r="D215" s="132" t="s">
        <v>128</v>
      </c>
      <c r="E215" s="133" t="s">
        <v>241</v>
      </c>
      <c r="F215" s="134" t="s">
        <v>242</v>
      </c>
      <c r="G215" s="135" t="s">
        <v>194</v>
      </c>
      <c r="H215" s="136">
        <v>224.89</v>
      </c>
      <c r="I215" s="137"/>
      <c r="J215" s="138">
        <f>ROUND(I215*H215,2)</f>
        <v>0</v>
      </c>
      <c r="K215" s="134" t="s">
        <v>132</v>
      </c>
      <c r="L215" s="32"/>
      <c r="M215" s="139" t="s">
        <v>1</v>
      </c>
      <c r="N215" s="140" t="s">
        <v>41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133</v>
      </c>
      <c r="AT215" s="143" t="s">
        <v>128</v>
      </c>
      <c r="AU215" s="143" t="s">
        <v>86</v>
      </c>
      <c r="AY215" s="17" t="s">
        <v>126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84</v>
      </c>
      <c r="BK215" s="144">
        <f>ROUND(I215*H215,2)</f>
        <v>0</v>
      </c>
      <c r="BL215" s="17" t="s">
        <v>133</v>
      </c>
      <c r="BM215" s="143" t="s">
        <v>243</v>
      </c>
    </row>
    <row r="216" spans="2:65" s="14" customFormat="1" ht="11.25">
      <c r="B216" s="160"/>
      <c r="D216" s="146" t="s">
        <v>134</v>
      </c>
      <c r="E216" s="161" t="s">
        <v>1</v>
      </c>
      <c r="F216" s="162" t="s">
        <v>139</v>
      </c>
      <c r="H216" s="161" t="s">
        <v>1</v>
      </c>
      <c r="I216" s="163"/>
      <c r="L216" s="160"/>
      <c r="M216" s="164"/>
      <c r="T216" s="165"/>
      <c r="AT216" s="161" t="s">
        <v>134</v>
      </c>
      <c r="AU216" s="161" t="s">
        <v>86</v>
      </c>
      <c r="AV216" s="14" t="s">
        <v>84</v>
      </c>
      <c r="AW216" s="14" t="s">
        <v>32</v>
      </c>
      <c r="AX216" s="14" t="s">
        <v>76</v>
      </c>
      <c r="AY216" s="161" t="s">
        <v>126</v>
      </c>
    </row>
    <row r="217" spans="2:65" s="12" customFormat="1" ht="11.25">
      <c r="B217" s="145"/>
      <c r="D217" s="146" t="s">
        <v>134</v>
      </c>
      <c r="E217" s="147" t="s">
        <v>1</v>
      </c>
      <c r="F217" s="148" t="s">
        <v>244</v>
      </c>
      <c r="H217" s="149">
        <v>224.89</v>
      </c>
      <c r="I217" s="150"/>
      <c r="L217" s="145"/>
      <c r="M217" s="151"/>
      <c r="T217" s="152"/>
      <c r="AT217" s="147" t="s">
        <v>134</v>
      </c>
      <c r="AU217" s="147" t="s">
        <v>86</v>
      </c>
      <c r="AV217" s="12" t="s">
        <v>86</v>
      </c>
      <c r="AW217" s="12" t="s">
        <v>32</v>
      </c>
      <c r="AX217" s="12" t="s">
        <v>76</v>
      </c>
      <c r="AY217" s="147" t="s">
        <v>126</v>
      </c>
    </row>
    <row r="218" spans="2:65" s="13" customFormat="1" ht="11.25">
      <c r="B218" s="153"/>
      <c r="D218" s="146" t="s">
        <v>134</v>
      </c>
      <c r="E218" s="154" t="s">
        <v>1</v>
      </c>
      <c r="F218" s="155" t="s">
        <v>136</v>
      </c>
      <c r="H218" s="156">
        <v>224.89</v>
      </c>
      <c r="I218" s="157"/>
      <c r="L218" s="153"/>
      <c r="M218" s="158"/>
      <c r="T218" s="159"/>
      <c r="AT218" s="154" t="s">
        <v>134</v>
      </c>
      <c r="AU218" s="154" t="s">
        <v>86</v>
      </c>
      <c r="AV218" s="13" t="s">
        <v>133</v>
      </c>
      <c r="AW218" s="13" t="s">
        <v>32</v>
      </c>
      <c r="AX218" s="13" t="s">
        <v>84</v>
      </c>
      <c r="AY218" s="154" t="s">
        <v>126</v>
      </c>
    </row>
    <row r="219" spans="2:65" s="1" customFormat="1" ht="16.5" customHeight="1">
      <c r="B219" s="32"/>
      <c r="C219" s="167" t="s">
        <v>245</v>
      </c>
      <c r="D219" s="167" t="s">
        <v>236</v>
      </c>
      <c r="E219" s="168" t="s">
        <v>246</v>
      </c>
      <c r="F219" s="169" t="s">
        <v>247</v>
      </c>
      <c r="G219" s="170" t="s">
        <v>227</v>
      </c>
      <c r="H219" s="171">
        <v>449.78</v>
      </c>
      <c r="I219" s="172"/>
      <c r="J219" s="173">
        <f>ROUND(I219*H219,2)</f>
        <v>0</v>
      </c>
      <c r="K219" s="169" t="s">
        <v>132</v>
      </c>
      <c r="L219" s="174"/>
      <c r="M219" s="175" t="s">
        <v>1</v>
      </c>
      <c r="N219" s="176" t="s">
        <v>41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148</v>
      </c>
      <c r="AT219" s="143" t="s">
        <v>236</v>
      </c>
      <c r="AU219" s="143" t="s">
        <v>86</v>
      </c>
      <c r="AY219" s="17" t="s">
        <v>126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84</v>
      </c>
      <c r="BK219" s="144">
        <f>ROUND(I219*H219,2)</f>
        <v>0</v>
      </c>
      <c r="BL219" s="17" t="s">
        <v>133</v>
      </c>
      <c r="BM219" s="143" t="s">
        <v>248</v>
      </c>
    </row>
    <row r="220" spans="2:65" s="1" customFormat="1" ht="19.5">
      <c r="B220" s="32"/>
      <c r="D220" s="146" t="s">
        <v>249</v>
      </c>
      <c r="F220" s="177" t="s">
        <v>250</v>
      </c>
      <c r="I220" s="178"/>
      <c r="L220" s="32"/>
      <c r="M220" s="179"/>
      <c r="T220" s="56"/>
      <c r="AT220" s="17" t="s">
        <v>249</v>
      </c>
      <c r="AU220" s="17" t="s">
        <v>86</v>
      </c>
    </row>
    <row r="221" spans="2:65" s="12" customFormat="1" ht="11.25">
      <c r="B221" s="145"/>
      <c r="D221" s="146" t="s">
        <v>134</v>
      </c>
      <c r="E221" s="147" t="s">
        <v>1</v>
      </c>
      <c r="F221" s="148" t="s">
        <v>251</v>
      </c>
      <c r="H221" s="149">
        <v>449.78</v>
      </c>
      <c r="I221" s="150"/>
      <c r="L221" s="145"/>
      <c r="M221" s="151"/>
      <c r="T221" s="152"/>
      <c r="AT221" s="147" t="s">
        <v>134</v>
      </c>
      <c r="AU221" s="147" t="s">
        <v>86</v>
      </c>
      <c r="AV221" s="12" t="s">
        <v>86</v>
      </c>
      <c r="AW221" s="12" t="s">
        <v>32</v>
      </c>
      <c r="AX221" s="12" t="s">
        <v>76</v>
      </c>
      <c r="AY221" s="147" t="s">
        <v>126</v>
      </c>
    </row>
    <row r="222" spans="2:65" s="13" customFormat="1" ht="11.25">
      <c r="B222" s="153"/>
      <c r="D222" s="146" t="s">
        <v>134</v>
      </c>
      <c r="E222" s="154" t="s">
        <v>1</v>
      </c>
      <c r="F222" s="155" t="s">
        <v>136</v>
      </c>
      <c r="H222" s="156">
        <v>449.78</v>
      </c>
      <c r="I222" s="157"/>
      <c r="L222" s="153"/>
      <c r="M222" s="158"/>
      <c r="T222" s="159"/>
      <c r="AT222" s="154" t="s">
        <v>134</v>
      </c>
      <c r="AU222" s="154" t="s">
        <v>86</v>
      </c>
      <c r="AV222" s="13" t="s">
        <v>133</v>
      </c>
      <c r="AW222" s="13" t="s">
        <v>32</v>
      </c>
      <c r="AX222" s="13" t="s">
        <v>84</v>
      </c>
      <c r="AY222" s="154" t="s">
        <v>126</v>
      </c>
    </row>
    <row r="223" spans="2:65" s="11" customFormat="1" ht="22.9" customHeight="1">
      <c r="B223" s="120"/>
      <c r="D223" s="121" t="s">
        <v>75</v>
      </c>
      <c r="E223" s="130" t="s">
        <v>86</v>
      </c>
      <c r="F223" s="130" t="s">
        <v>252</v>
      </c>
      <c r="I223" s="123"/>
      <c r="J223" s="131">
        <f>BK223</f>
        <v>0</v>
      </c>
      <c r="L223" s="120"/>
      <c r="M223" s="125"/>
      <c r="P223" s="126">
        <f>SUM(P224:P228)</f>
        <v>0</v>
      </c>
      <c r="R223" s="126">
        <f>SUM(R224:R228)</f>
        <v>0</v>
      </c>
      <c r="T223" s="127">
        <f>SUM(T224:T228)</f>
        <v>0</v>
      </c>
      <c r="AR223" s="121" t="s">
        <v>84</v>
      </c>
      <c r="AT223" s="128" t="s">
        <v>75</v>
      </c>
      <c r="AU223" s="128" t="s">
        <v>84</v>
      </c>
      <c r="AY223" s="121" t="s">
        <v>126</v>
      </c>
      <c r="BK223" s="129">
        <f>SUM(BK224:BK228)</f>
        <v>0</v>
      </c>
    </row>
    <row r="224" spans="2:65" s="1" customFormat="1" ht="44.25" customHeight="1">
      <c r="B224" s="32"/>
      <c r="C224" s="132" t="s">
        <v>190</v>
      </c>
      <c r="D224" s="132" t="s">
        <v>128</v>
      </c>
      <c r="E224" s="133" t="s">
        <v>253</v>
      </c>
      <c r="F224" s="134" t="s">
        <v>254</v>
      </c>
      <c r="G224" s="135" t="s">
        <v>194</v>
      </c>
      <c r="H224" s="136">
        <v>37.630000000000003</v>
      </c>
      <c r="I224" s="137"/>
      <c r="J224" s="138">
        <f>ROUND(I224*H224,2)</f>
        <v>0</v>
      </c>
      <c r="K224" s="134" t="s">
        <v>132</v>
      </c>
      <c r="L224" s="32"/>
      <c r="M224" s="139" t="s">
        <v>1</v>
      </c>
      <c r="N224" s="140" t="s">
        <v>41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133</v>
      </c>
      <c r="AT224" s="143" t="s">
        <v>128</v>
      </c>
      <c r="AU224" s="143" t="s">
        <v>86</v>
      </c>
      <c r="AY224" s="17" t="s">
        <v>126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84</v>
      </c>
      <c r="BK224" s="144">
        <f>ROUND(I224*H224,2)</f>
        <v>0</v>
      </c>
      <c r="BL224" s="17" t="s">
        <v>133</v>
      </c>
      <c r="BM224" s="143" t="s">
        <v>255</v>
      </c>
    </row>
    <row r="225" spans="2:65" s="14" customFormat="1" ht="11.25">
      <c r="B225" s="160"/>
      <c r="D225" s="146" t="s">
        <v>134</v>
      </c>
      <c r="E225" s="161" t="s">
        <v>1</v>
      </c>
      <c r="F225" s="162" t="s">
        <v>139</v>
      </c>
      <c r="H225" s="161" t="s">
        <v>1</v>
      </c>
      <c r="I225" s="163"/>
      <c r="L225" s="160"/>
      <c r="M225" s="164"/>
      <c r="T225" s="165"/>
      <c r="AT225" s="161" t="s">
        <v>134</v>
      </c>
      <c r="AU225" s="161" t="s">
        <v>86</v>
      </c>
      <c r="AV225" s="14" t="s">
        <v>84</v>
      </c>
      <c r="AW225" s="14" t="s">
        <v>32</v>
      </c>
      <c r="AX225" s="14" t="s">
        <v>76</v>
      </c>
      <c r="AY225" s="161" t="s">
        <v>126</v>
      </c>
    </row>
    <row r="226" spans="2:65" s="12" customFormat="1" ht="11.25">
      <c r="B226" s="145"/>
      <c r="D226" s="146" t="s">
        <v>134</v>
      </c>
      <c r="E226" s="147" t="s">
        <v>1</v>
      </c>
      <c r="F226" s="148" t="s">
        <v>256</v>
      </c>
      <c r="H226" s="149">
        <v>37.630000000000003</v>
      </c>
      <c r="I226" s="150"/>
      <c r="L226" s="145"/>
      <c r="M226" s="151"/>
      <c r="T226" s="152"/>
      <c r="AT226" s="147" t="s">
        <v>134</v>
      </c>
      <c r="AU226" s="147" t="s">
        <v>86</v>
      </c>
      <c r="AV226" s="12" t="s">
        <v>86</v>
      </c>
      <c r="AW226" s="12" t="s">
        <v>32</v>
      </c>
      <c r="AX226" s="12" t="s">
        <v>76</v>
      </c>
      <c r="AY226" s="147" t="s">
        <v>126</v>
      </c>
    </row>
    <row r="227" spans="2:65" s="13" customFormat="1" ht="11.25">
      <c r="B227" s="153"/>
      <c r="D227" s="146" t="s">
        <v>134</v>
      </c>
      <c r="E227" s="154" t="s">
        <v>1</v>
      </c>
      <c r="F227" s="155" t="s">
        <v>136</v>
      </c>
      <c r="H227" s="156">
        <v>37.630000000000003</v>
      </c>
      <c r="I227" s="157"/>
      <c r="L227" s="153"/>
      <c r="M227" s="158"/>
      <c r="T227" s="159"/>
      <c r="AT227" s="154" t="s">
        <v>134</v>
      </c>
      <c r="AU227" s="154" t="s">
        <v>86</v>
      </c>
      <c r="AV227" s="13" t="s">
        <v>133</v>
      </c>
      <c r="AW227" s="13" t="s">
        <v>32</v>
      </c>
      <c r="AX227" s="13" t="s">
        <v>84</v>
      </c>
      <c r="AY227" s="154" t="s">
        <v>126</v>
      </c>
    </row>
    <row r="228" spans="2:65" s="1" customFormat="1" ht="66.75" customHeight="1">
      <c r="B228" s="32"/>
      <c r="C228" s="132" t="s">
        <v>257</v>
      </c>
      <c r="D228" s="132" t="s">
        <v>128</v>
      </c>
      <c r="E228" s="133" t="s">
        <v>258</v>
      </c>
      <c r="F228" s="134" t="s">
        <v>259</v>
      </c>
      <c r="G228" s="135" t="s">
        <v>159</v>
      </c>
      <c r="H228" s="136">
        <v>119.46</v>
      </c>
      <c r="I228" s="137"/>
      <c r="J228" s="138">
        <f>ROUND(I228*H228,2)</f>
        <v>0</v>
      </c>
      <c r="K228" s="134" t="s">
        <v>132</v>
      </c>
      <c r="L228" s="32"/>
      <c r="M228" s="139" t="s">
        <v>1</v>
      </c>
      <c r="N228" s="140" t="s">
        <v>41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133</v>
      </c>
      <c r="AT228" s="143" t="s">
        <v>128</v>
      </c>
      <c r="AU228" s="143" t="s">
        <v>86</v>
      </c>
      <c r="AY228" s="17" t="s">
        <v>126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84</v>
      </c>
      <c r="BK228" s="144">
        <f>ROUND(I228*H228,2)</f>
        <v>0</v>
      </c>
      <c r="BL228" s="17" t="s">
        <v>133</v>
      </c>
      <c r="BM228" s="143" t="s">
        <v>260</v>
      </c>
    </row>
    <row r="229" spans="2:65" s="11" customFormat="1" ht="22.9" customHeight="1">
      <c r="B229" s="120"/>
      <c r="D229" s="121" t="s">
        <v>75</v>
      </c>
      <c r="E229" s="130" t="s">
        <v>142</v>
      </c>
      <c r="F229" s="130" t="s">
        <v>261</v>
      </c>
      <c r="I229" s="123"/>
      <c r="J229" s="131">
        <f>BK229</f>
        <v>0</v>
      </c>
      <c r="L229" s="120"/>
      <c r="M229" s="125"/>
      <c r="P229" s="126">
        <f>SUM(P230:P231)</f>
        <v>0</v>
      </c>
      <c r="R229" s="126">
        <f>SUM(R230:R231)</f>
        <v>0</v>
      </c>
      <c r="T229" s="127">
        <f>SUM(T230:T231)</f>
        <v>0</v>
      </c>
      <c r="AR229" s="121" t="s">
        <v>84</v>
      </c>
      <c r="AT229" s="128" t="s">
        <v>75</v>
      </c>
      <c r="AU229" s="128" t="s">
        <v>84</v>
      </c>
      <c r="AY229" s="121" t="s">
        <v>126</v>
      </c>
      <c r="BK229" s="129">
        <f>SUM(BK230:BK231)</f>
        <v>0</v>
      </c>
    </row>
    <row r="230" spans="2:65" s="1" customFormat="1" ht="16.5" customHeight="1">
      <c r="B230" s="32"/>
      <c r="C230" s="132" t="s">
        <v>195</v>
      </c>
      <c r="D230" s="132" t="s">
        <v>128</v>
      </c>
      <c r="E230" s="133" t="s">
        <v>262</v>
      </c>
      <c r="F230" s="134" t="s">
        <v>263</v>
      </c>
      <c r="G230" s="135" t="s">
        <v>159</v>
      </c>
      <c r="H230" s="136">
        <v>119.46</v>
      </c>
      <c r="I230" s="137"/>
      <c r="J230" s="138">
        <f>ROUND(I230*H230,2)</f>
        <v>0</v>
      </c>
      <c r="K230" s="134" t="s">
        <v>132</v>
      </c>
      <c r="L230" s="32"/>
      <c r="M230" s="139" t="s">
        <v>1</v>
      </c>
      <c r="N230" s="140" t="s">
        <v>41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133</v>
      </c>
      <c r="AT230" s="143" t="s">
        <v>128</v>
      </c>
      <c r="AU230" s="143" t="s">
        <v>86</v>
      </c>
      <c r="AY230" s="17" t="s">
        <v>126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84</v>
      </c>
      <c r="BK230" s="144">
        <f>ROUND(I230*H230,2)</f>
        <v>0</v>
      </c>
      <c r="BL230" s="17" t="s">
        <v>133</v>
      </c>
      <c r="BM230" s="143" t="s">
        <v>264</v>
      </c>
    </row>
    <row r="231" spans="2:65" s="1" customFormat="1" ht="24.2" customHeight="1">
      <c r="B231" s="32"/>
      <c r="C231" s="132" t="s">
        <v>265</v>
      </c>
      <c r="D231" s="132" t="s">
        <v>128</v>
      </c>
      <c r="E231" s="133" t="s">
        <v>266</v>
      </c>
      <c r="F231" s="134" t="s">
        <v>267</v>
      </c>
      <c r="G231" s="135" t="s">
        <v>159</v>
      </c>
      <c r="H231" s="136">
        <v>119.46</v>
      </c>
      <c r="I231" s="137"/>
      <c r="J231" s="138">
        <f>ROUND(I231*H231,2)</f>
        <v>0</v>
      </c>
      <c r="K231" s="134" t="s">
        <v>132</v>
      </c>
      <c r="L231" s="32"/>
      <c r="M231" s="139" t="s">
        <v>1</v>
      </c>
      <c r="N231" s="140" t="s">
        <v>41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133</v>
      </c>
      <c r="AT231" s="143" t="s">
        <v>128</v>
      </c>
      <c r="AU231" s="143" t="s">
        <v>86</v>
      </c>
      <c r="AY231" s="17" t="s">
        <v>126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84</v>
      </c>
      <c r="BK231" s="144">
        <f>ROUND(I231*H231,2)</f>
        <v>0</v>
      </c>
      <c r="BL231" s="17" t="s">
        <v>133</v>
      </c>
      <c r="BM231" s="143" t="s">
        <v>268</v>
      </c>
    </row>
    <row r="232" spans="2:65" s="11" customFormat="1" ht="22.9" customHeight="1">
      <c r="B232" s="120"/>
      <c r="D232" s="121" t="s">
        <v>75</v>
      </c>
      <c r="E232" s="130" t="s">
        <v>133</v>
      </c>
      <c r="F232" s="130" t="s">
        <v>269</v>
      </c>
      <c r="I232" s="123"/>
      <c r="J232" s="131">
        <f>BK232</f>
        <v>0</v>
      </c>
      <c r="L232" s="120"/>
      <c r="M232" s="125"/>
      <c r="P232" s="126">
        <f>SUM(P233:P245)</f>
        <v>0</v>
      </c>
      <c r="R232" s="126">
        <f>SUM(R233:R245)</f>
        <v>0</v>
      </c>
      <c r="T232" s="127">
        <f>SUM(T233:T245)</f>
        <v>0</v>
      </c>
      <c r="AR232" s="121" t="s">
        <v>84</v>
      </c>
      <c r="AT232" s="128" t="s">
        <v>75</v>
      </c>
      <c r="AU232" s="128" t="s">
        <v>84</v>
      </c>
      <c r="AY232" s="121" t="s">
        <v>126</v>
      </c>
      <c r="BK232" s="129">
        <f>SUM(BK233:BK245)</f>
        <v>0</v>
      </c>
    </row>
    <row r="233" spans="2:65" s="1" customFormat="1" ht="33" customHeight="1">
      <c r="B233" s="32"/>
      <c r="C233" s="132" t="s">
        <v>203</v>
      </c>
      <c r="D233" s="132" t="s">
        <v>128</v>
      </c>
      <c r="E233" s="133" t="s">
        <v>270</v>
      </c>
      <c r="F233" s="134" t="s">
        <v>271</v>
      </c>
      <c r="G233" s="135" t="s">
        <v>194</v>
      </c>
      <c r="H233" s="136">
        <v>24.16</v>
      </c>
      <c r="I233" s="137"/>
      <c r="J233" s="138">
        <f>ROUND(I233*H233,2)</f>
        <v>0</v>
      </c>
      <c r="K233" s="134" t="s">
        <v>132</v>
      </c>
      <c r="L233" s="32"/>
      <c r="M233" s="139" t="s">
        <v>1</v>
      </c>
      <c r="N233" s="140" t="s">
        <v>41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133</v>
      </c>
      <c r="AT233" s="143" t="s">
        <v>128</v>
      </c>
      <c r="AU233" s="143" t="s">
        <v>86</v>
      </c>
      <c r="AY233" s="17" t="s">
        <v>126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7" t="s">
        <v>84</v>
      </c>
      <c r="BK233" s="144">
        <f>ROUND(I233*H233,2)</f>
        <v>0</v>
      </c>
      <c r="BL233" s="17" t="s">
        <v>133</v>
      </c>
      <c r="BM233" s="143" t="s">
        <v>272</v>
      </c>
    </row>
    <row r="234" spans="2:65" s="14" customFormat="1" ht="11.25">
      <c r="B234" s="160"/>
      <c r="D234" s="146" t="s">
        <v>134</v>
      </c>
      <c r="E234" s="161" t="s">
        <v>1</v>
      </c>
      <c r="F234" s="162" t="s">
        <v>139</v>
      </c>
      <c r="H234" s="161" t="s">
        <v>1</v>
      </c>
      <c r="I234" s="163"/>
      <c r="L234" s="160"/>
      <c r="M234" s="164"/>
      <c r="T234" s="165"/>
      <c r="AT234" s="161" t="s">
        <v>134</v>
      </c>
      <c r="AU234" s="161" t="s">
        <v>86</v>
      </c>
      <c r="AV234" s="14" t="s">
        <v>84</v>
      </c>
      <c r="AW234" s="14" t="s">
        <v>32</v>
      </c>
      <c r="AX234" s="14" t="s">
        <v>76</v>
      </c>
      <c r="AY234" s="161" t="s">
        <v>126</v>
      </c>
    </row>
    <row r="235" spans="2:65" s="12" customFormat="1" ht="11.25">
      <c r="B235" s="145"/>
      <c r="D235" s="146" t="s">
        <v>134</v>
      </c>
      <c r="E235" s="147" t="s">
        <v>1</v>
      </c>
      <c r="F235" s="148" t="s">
        <v>273</v>
      </c>
      <c r="H235" s="149">
        <v>24.16</v>
      </c>
      <c r="I235" s="150"/>
      <c r="L235" s="145"/>
      <c r="M235" s="151"/>
      <c r="T235" s="152"/>
      <c r="AT235" s="147" t="s">
        <v>134</v>
      </c>
      <c r="AU235" s="147" t="s">
        <v>86</v>
      </c>
      <c r="AV235" s="12" t="s">
        <v>86</v>
      </c>
      <c r="AW235" s="12" t="s">
        <v>32</v>
      </c>
      <c r="AX235" s="12" t="s">
        <v>76</v>
      </c>
      <c r="AY235" s="147" t="s">
        <v>126</v>
      </c>
    </row>
    <row r="236" spans="2:65" s="13" customFormat="1" ht="11.25">
      <c r="B236" s="153"/>
      <c r="D236" s="146" t="s">
        <v>134</v>
      </c>
      <c r="E236" s="154" t="s">
        <v>1</v>
      </c>
      <c r="F236" s="155" t="s">
        <v>136</v>
      </c>
      <c r="H236" s="156">
        <v>24.16</v>
      </c>
      <c r="I236" s="157"/>
      <c r="L236" s="153"/>
      <c r="M236" s="158"/>
      <c r="T236" s="159"/>
      <c r="AT236" s="154" t="s">
        <v>134</v>
      </c>
      <c r="AU236" s="154" t="s">
        <v>86</v>
      </c>
      <c r="AV236" s="13" t="s">
        <v>133</v>
      </c>
      <c r="AW236" s="13" t="s">
        <v>32</v>
      </c>
      <c r="AX236" s="13" t="s">
        <v>84</v>
      </c>
      <c r="AY236" s="154" t="s">
        <v>126</v>
      </c>
    </row>
    <row r="237" spans="2:65" s="1" customFormat="1" ht="24.2" customHeight="1">
      <c r="B237" s="32"/>
      <c r="C237" s="132" t="s">
        <v>274</v>
      </c>
      <c r="D237" s="132" t="s">
        <v>128</v>
      </c>
      <c r="E237" s="133" t="s">
        <v>275</v>
      </c>
      <c r="F237" s="134" t="s">
        <v>276</v>
      </c>
      <c r="G237" s="135" t="s">
        <v>277</v>
      </c>
      <c r="H237" s="136">
        <v>4</v>
      </c>
      <c r="I237" s="137"/>
      <c r="J237" s="138">
        <f t="shared" ref="J237:J243" si="0">ROUND(I237*H237,2)</f>
        <v>0</v>
      </c>
      <c r="K237" s="134" t="s">
        <v>132</v>
      </c>
      <c r="L237" s="32"/>
      <c r="M237" s="139" t="s">
        <v>1</v>
      </c>
      <c r="N237" s="140" t="s">
        <v>41</v>
      </c>
      <c r="P237" s="141">
        <f t="shared" ref="P237:P243" si="1">O237*H237</f>
        <v>0</v>
      </c>
      <c r="Q237" s="141">
        <v>0</v>
      </c>
      <c r="R237" s="141">
        <f t="shared" ref="R237:R243" si="2">Q237*H237</f>
        <v>0</v>
      </c>
      <c r="S237" s="141">
        <v>0</v>
      </c>
      <c r="T237" s="142">
        <f t="shared" ref="T237:T243" si="3">S237*H237</f>
        <v>0</v>
      </c>
      <c r="AR237" s="143" t="s">
        <v>133</v>
      </c>
      <c r="AT237" s="143" t="s">
        <v>128</v>
      </c>
      <c r="AU237" s="143" t="s">
        <v>86</v>
      </c>
      <c r="AY237" s="17" t="s">
        <v>126</v>
      </c>
      <c r="BE237" s="144">
        <f t="shared" ref="BE237:BE243" si="4">IF(N237="základní",J237,0)</f>
        <v>0</v>
      </c>
      <c r="BF237" s="144">
        <f t="shared" ref="BF237:BF243" si="5">IF(N237="snížená",J237,0)</f>
        <v>0</v>
      </c>
      <c r="BG237" s="144">
        <f t="shared" ref="BG237:BG243" si="6">IF(N237="zákl. přenesená",J237,0)</f>
        <v>0</v>
      </c>
      <c r="BH237" s="144">
        <f t="shared" ref="BH237:BH243" si="7">IF(N237="sníž. přenesená",J237,0)</f>
        <v>0</v>
      </c>
      <c r="BI237" s="144">
        <f t="shared" ref="BI237:BI243" si="8">IF(N237="nulová",J237,0)</f>
        <v>0</v>
      </c>
      <c r="BJ237" s="17" t="s">
        <v>84</v>
      </c>
      <c r="BK237" s="144">
        <f t="shared" ref="BK237:BK243" si="9">ROUND(I237*H237,2)</f>
        <v>0</v>
      </c>
      <c r="BL237" s="17" t="s">
        <v>133</v>
      </c>
      <c r="BM237" s="143" t="s">
        <v>278</v>
      </c>
    </row>
    <row r="238" spans="2:65" s="1" customFormat="1" ht="24.2" customHeight="1">
      <c r="B238" s="32"/>
      <c r="C238" s="167" t="s">
        <v>206</v>
      </c>
      <c r="D238" s="167" t="s">
        <v>236</v>
      </c>
      <c r="E238" s="168" t="s">
        <v>279</v>
      </c>
      <c r="F238" s="169" t="s">
        <v>280</v>
      </c>
      <c r="G238" s="170" t="s">
        <v>277</v>
      </c>
      <c r="H238" s="171">
        <v>1</v>
      </c>
      <c r="I238" s="172"/>
      <c r="J238" s="173">
        <f t="shared" si="0"/>
        <v>0</v>
      </c>
      <c r="K238" s="169" t="s">
        <v>132</v>
      </c>
      <c r="L238" s="174"/>
      <c r="M238" s="175" t="s">
        <v>1</v>
      </c>
      <c r="N238" s="176" t="s">
        <v>41</v>
      </c>
      <c r="P238" s="141">
        <f t="shared" si="1"/>
        <v>0</v>
      </c>
      <c r="Q238" s="141">
        <v>0</v>
      </c>
      <c r="R238" s="141">
        <f t="shared" si="2"/>
        <v>0</v>
      </c>
      <c r="S238" s="141">
        <v>0</v>
      </c>
      <c r="T238" s="142">
        <f t="shared" si="3"/>
        <v>0</v>
      </c>
      <c r="AR238" s="143" t="s">
        <v>148</v>
      </c>
      <c r="AT238" s="143" t="s">
        <v>236</v>
      </c>
      <c r="AU238" s="143" t="s">
        <v>86</v>
      </c>
      <c r="AY238" s="17" t="s">
        <v>126</v>
      </c>
      <c r="BE238" s="144">
        <f t="shared" si="4"/>
        <v>0</v>
      </c>
      <c r="BF238" s="144">
        <f t="shared" si="5"/>
        <v>0</v>
      </c>
      <c r="BG238" s="144">
        <f t="shared" si="6"/>
        <v>0</v>
      </c>
      <c r="BH238" s="144">
        <f t="shared" si="7"/>
        <v>0</v>
      </c>
      <c r="BI238" s="144">
        <f t="shared" si="8"/>
        <v>0</v>
      </c>
      <c r="BJ238" s="17" t="s">
        <v>84</v>
      </c>
      <c r="BK238" s="144">
        <f t="shared" si="9"/>
        <v>0</v>
      </c>
      <c r="BL238" s="17" t="s">
        <v>133</v>
      </c>
      <c r="BM238" s="143" t="s">
        <v>281</v>
      </c>
    </row>
    <row r="239" spans="2:65" s="1" customFormat="1" ht="24.2" customHeight="1">
      <c r="B239" s="32"/>
      <c r="C239" s="167" t="s">
        <v>282</v>
      </c>
      <c r="D239" s="167" t="s">
        <v>236</v>
      </c>
      <c r="E239" s="168" t="s">
        <v>283</v>
      </c>
      <c r="F239" s="169" t="s">
        <v>284</v>
      </c>
      <c r="G239" s="170" t="s">
        <v>277</v>
      </c>
      <c r="H239" s="171">
        <v>2</v>
      </c>
      <c r="I239" s="172"/>
      <c r="J239" s="173">
        <f t="shared" si="0"/>
        <v>0</v>
      </c>
      <c r="K239" s="169" t="s">
        <v>132</v>
      </c>
      <c r="L239" s="174"/>
      <c r="M239" s="175" t="s">
        <v>1</v>
      </c>
      <c r="N239" s="176" t="s">
        <v>41</v>
      </c>
      <c r="P239" s="141">
        <f t="shared" si="1"/>
        <v>0</v>
      </c>
      <c r="Q239" s="141">
        <v>0</v>
      </c>
      <c r="R239" s="141">
        <f t="shared" si="2"/>
        <v>0</v>
      </c>
      <c r="S239" s="141">
        <v>0</v>
      </c>
      <c r="T239" s="142">
        <f t="shared" si="3"/>
        <v>0</v>
      </c>
      <c r="AR239" s="143" t="s">
        <v>148</v>
      </c>
      <c r="AT239" s="143" t="s">
        <v>236</v>
      </c>
      <c r="AU239" s="143" t="s">
        <v>86</v>
      </c>
      <c r="AY239" s="17" t="s">
        <v>126</v>
      </c>
      <c r="BE239" s="144">
        <f t="shared" si="4"/>
        <v>0</v>
      </c>
      <c r="BF239" s="144">
        <f t="shared" si="5"/>
        <v>0</v>
      </c>
      <c r="BG239" s="144">
        <f t="shared" si="6"/>
        <v>0</v>
      </c>
      <c r="BH239" s="144">
        <f t="shared" si="7"/>
        <v>0</v>
      </c>
      <c r="BI239" s="144">
        <f t="shared" si="8"/>
        <v>0</v>
      </c>
      <c r="BJ239" s="17" t="s">
        <v>84</v>
      </c>
      <c r="BK239" s="144">
        <f t="shared" si="9"/>
        <v>0</v>
      </c>
      <c r="BL239" s="17" t="s">
        <v>133</v>
      </c>
      <c r="BM239" s="143" t="s">
        <v>285</v>
      </c>
    </row>
    <row r="240" spans="2:65" s="1" customFormat="1" ht="24.2" customHeight="1">
      <c r="B240" s="32"/>
      <c r="C240" s="167" t="s">
        <v>211</v>
      </c>
      <c r="D240" s="167" t="s">
        <v>236</v>
      </c>
      <c r="E240" s="168" t="s">
        <v>286</v>
      </c>
      <c r="F240" s="169" t="s">
        <v>287</v>
      </c>
      <c r="G240" s="170" t="s">
        <v>277</v>
      </c>
      <c r="H240" s="171">
        <v>1</v>
      </c>
      <c r="I240" s="172"/>
      <c r="J240" s="173">
        <f t="shared" si="0"/>
        <v>0</v>
      </c>
      <c r="K240" s="169" t="s">
        <v>132</v>
      </c>
      <c r="L240" s="174"/>
      <c r="M240" s="175" t="s">
        <v>1</v>
      </c>
      <c r="N240" s="176" t="s">
        <v>41</v>
      </c>
      <c r="P240" s="141">
        <f t="shared" si="1"/>
        <v>0</v>
      </c>
      <c r="Q240" s="141">
        <v>0</v>
      </c>
      <c r="R240" s="141">
        <f t="shared" si="2"/>
        <v>0</v>
      </c>
      <c r="S240" s="141">
        <v>0</v>
      </c>
      <c r="T240" s="142">
        <f t="shared" si="3"/>
        <v>0</v>
      </c>
      <c r="AR240" s="143" t="s">
        <v>148</v>
      </c>
      <c r="AT240" s="143" t="s">
        <v>236</v>
      </c>
      <c r="AU240" s="143" t="s">
        <v>86</v>
      </c>
      <c r="AY240" s="17" t="s">
        <v>126</v>
      </c>
      <c r="BE240" s="144">
        <f t="shared" si="4"/>
        <v>0</v>
      </c>
      <c r="BF240" s="144">
        <f t="shared" si="5"/>
        <v>0</v>
      </c>
      <c r="BG240" s="144">
        <f t="shared" si="6"/>
        <v>0</v>
      </c>
      <c r="BH240" s="144">
        <f t="shared" si="7"/>
        <v>0</v>
      </c>
      <c r="BI240" s="144">
        <f t="shared" si="8"/>
        <v>0</v>
      </c>
      <c r="BJ240" s="17" t="s">
        <v>84</v>
      </c>
      <c r="BK240" s="144">
        <f t="shared" si="9"/>
        <v>0</v>
      </c>
      <c r="BL240" s="17" t="s">
        <v>133</v>
      </c>
      <c r="BM240" s="143" t="s">
        <v>288</v>
      </c>
    </row>
    <row r="241" spans="2:65" s="1" customFormat="1" ht="33" customHeight="1">
      <c r="B241" s="32"/>
      <c r="C241" s="132" t="s">
        <v>289</v>
      </c>
      <c r="D241" s="132" t="s">
        <v>128</v>
      </c>
      <c r="E241" s="133" t="s">
        <v>290</v>
      </c>
      <c r="F241" s="134" t="s">
        <v>291</v>
      </c>
      <c r="G241" s="135" t="s">
        <v>277</v>
      </c>
      <c r="H241" s="136">
        <v>3</v>
      </c>
      <c r="I241" s="137"/>
      <c r="J241" s="138">
        <f t="shared" si="0"/>
        <v>0</v>
      </c>
      <c r="K241" s="134" t="s">
        <v>132</v>
      </c>
      <c r="L241" s="32"/>
      <c r="M241" s="139" t="s">
        <v>1</v>
      </c>
      <c r="N241" s="140" t="s">
        <v>41</v>
      </c>
      <c r="P241" s="141">
        <f t="shared" si="1"/>
        <v>0</v>
      </c>
      <c r="Q241" s="141">
        <v>0</v>
      </c>
      <c r="R241" s="141">
        <f t="shared" si="2"/>
        <v>0</v>
      </c>
      <c r="S241" s="141">
        <v>0</v>
      </c>
      <c r="T241" s="142">
        <f t="shared" si="3"/>
        <v>0</v>
      </c>
      <c r="AR241" s="143" t="s">
        <v>133</v>
      </c>
      <c r="AT241" s="143" t="s">
        <v>128</v>
      </c>
      <c r="AU241" s="143" t="s">
        <v>86</v>
      </c>
      <c r="AY241" s="17" t="s">
        <v>126</v>
      </c>
      <c r="BE241" s="144">
        <f t="shared" si="4"/>
        <v>0</v>
      </c>
      <c r="BF241" s="144">
        <f t="shared" si="5"/>
        <v>0</v>
      </c>
      <c r="BG241" s="144">
        <f t="shared" si="6"/>
        <v>0</v>
      </c>
      <c r="BH241" s="144">
        <f t="shared" si="7"/>
        <v>0</v>
      </c>
      <c r="BI241" s="144">
        <f t="shared" si="8"/>
        <v>0</v>
      </c>
      <c r="BJ241" s="17" t="s">
        <v>84</v>
      </c>
      <c r="BK241" s="144">
        <f t="shared" si="9"/>
        <v>0</v>
      </c>
      <c r="BL241" s="17" t="s">
        <v>133</v>
      </c>
      <c r="BM241" s="143" t="s">
        <v>292</v>
      </c>
    </row>
    <row r="242" spans="2:65" s="1" customFormat="1" ht="24.2" customHeight="1">
      <c r="B242" s="32"/>
      <c r="C242" s="167" t="s">
        <v>215</v>
      </c>
      <c r="D242" s="167" t="s">
        <v>236</v>
      </c>
      <c r="E242" s="168" t="s">
        <v>293</v>
      </c>
      <c r="F242" s="169" t="s">
        <v>294</v>
      </c>
      <c r="G242" s="170" t="s">
        <v>277</v>
      </c>
      <c r="H242" s="171">
        <v>3</v>
      </c>
      <c r="I242" s="172"/>
      <c r="J242" s="173">
        <f t="shared" si="0"/>
        <v>0</v>
      </c>
      <c r="K242" s="169" t="s">
        <v>132</v>
      </c>
      <c r="L242" s="174"/>
      <c r="M242" s="175" t="s">
        <v>1</v>
      </c>
      <c r="N242" s="176" t="s">
        <v>41</v>
      </c>
      <c r="P242" s="141">
        <f t="shared" si="1"/>
        <v>0</v>
      </c>
      <c r="Q242" s="141">
        <v>0</v>
      </c>
      <c r="R242" s="141">
        <f t="shared" si="2"/>
        <v>0</v>
      </c>
      <c r="S242" s="141">
        <v>0</v>
      </c>
      <c r="T242" s="142">
        <f t="shared" si="3"/>
        <v>0</v>
      </c>
      <c r="AR242" s="143" t="s">
        <v>148</v>
      </c>
      <c r="AT242" s="143" t="s">
        <v>236</v>
      </c>
      <c r="AU242" s="143" t="s">
        <v>86</v>
      </c>
      <c r="AY242" s="17" t="s">
        <v>126</v>
      </c>
      <c r="BE242" s="144">
        <f t="shared" si="4"/>
        <v>0</v>
      </c>
      <c r="BF242" s="144">
        <f t="shared" si="5"/>
        <v>0</v>
      </c>
      <c r="BG242" s="144">
        <f t="shared" si="6"/>
        <v>0</v>
      </c>
      <c r="BH242" s="144">
        <f t="shared" si="7"/>
        <v>0</v>
      </c>
      <c r="BI242" s="144">
        <f t="shared" si="8"/>
        <v>0</v>
      </c>
      <c r="BJ242" s="17" t="s">
        <v>84</v>
      </c>
      <c r="BK242" s="144">
        <f t="shared" si="9"/>
        <v>0</v>
      </c>
      <c r="BL242" s="17" t="s">
        <v>133</v>
      </c>
      <c r="BM242" s="143" t="s">
        <v>295</v>
      </c>
    </row>
    <row r="243" spans="2:65" s="1" customFormat="1" ht="49.15" customHeight="1">
      <c r="B243" s="32"/>
      <c r="C243" s="132" t="s">
        <v>296</v>
      </c>
      <c r="D243" s="132" t="s">
        <v>128</v>
      </c>
      <c r="E243" s="133" t="s">
        <v>297</v>
      </c>
      <c r="F243" s="134" t="s">
        <v>298</v>
      </c>
      <c r="G243" s="135" t="s">
        <v>194</v>
      </c>
      <c r="H243" s="136">
        <v>0.94199999999999995</v>
      </c>
      <c r="I243" s="137"/>
      <c r="J243" s="138">
        <f t="shared" si="0"/>
        <v>0</v>
      </c>
      <c r="K243" s="134" t="s">
        <v>132</v>
      </c>
      <c r="L243" s="32"/>
      <c r="M243" s="139" t="s">
        <v>1</v>
      </c>
      <c r="N243" s="140" t="s">
        <v>41</v>
      </c>
      <c r="P243" s="141">
        <f t="shared" si="1"/>
        <v>0</v>
      </c>
      <c r="Q243" s="141">
        <v>0</v>
      </c>
      <c r="R243" s="141">
        <f t="shared" si="2"/>
        <v>0</v>
      </c>
      <c r="S243" s="141">
        <v>0</v>
      </c>
      <c r="T243" s="142">
        <f t="shared" si="3"/>
        <v>0</v>
      </c>
      <c r="AR243" s="143" t="s">
        <v>133</v>
      </c>
      <c r="AT243" s="143" t="s">
        <v>128</v>
      </c>
      <c r="AU243" s="143" t="s">
        <v>86</v>
      </c>
      <c r="AY243" s="17" t="s">
        <v>126</v>
      </c>
      <c r="BE243" s="144">
        <f t="shared" si="4"/>
        <v>0</v>
      </c>
      <c r="BF243" s="144">
        <f t="shared" si="5"/>
        <v>0</v>
      </c>
      <c r="BG243" s="144">
        <f t="shared" si="6"/>
        <v>0</v>
      </c>
      <c r="BH243" s="144">
        <f t="shared" si="7"/>
        <v>0</v>
      </c>
      <c r="BI243" s="144">
        <f t="shared" si="8"/>
        <v>0</v>
      </c>
      <c r="BJ243" s="17" t="s">
        <v>84</v>
      </c>
      <c r="BK243" s="144">
        <f t="shared" si="9"/>
        <v>0</v>
      </c>
      <c r="BL243" s="17" t="s">
        <v>133</v>
      </c>
      <c r="BM243" s="143" t="s">
        <v>299</v>
      </c>
    </row>
    <row r="244" spans="2:65" s="12" customFormat="1" ht="11.25">
      <c r="B244" s="145"/>
      <c r="D244" s="146" t="s">
        <v>134</v>
      </c>
      <c r="E244" s="147" t="s">
        <v>1</v>
      </c>
      <c r="F244" s="148" t="s">
        <v>300</v>
      </c>
      <c r="H244" s="149">
        <v>0.94199999999999995</v>
      </c>
      <c r="I244" s="150"/>
      <c r="L244" s="145"/>
      <c r="M244" s="151"/>
      <c r="T244" s="152"/>
      <c r="AT244" s="147" t="s">
        <v>134</v>
      </c>
      <c r="AU244" s="147" t="s">
        <v>86</v>
      </c>
      <c r="AV244" s="12" t="s">
        <v>86</v>
      </c>
      <c r="AW244" s="12" t="s">
        <v>32</v>
      </c>
      <c r="AX244" s="12" t="s">
        <v>76</v>
      </c>
      <c r="AY244" s="147" t="s">
        <v>126</v>
      </c>
    </row>
    <row r="245" spans="2:65" s="13" customFormat="1" ht="11.25">
      <c r="B245" s="153"/>
      <c r="D245" s="146" t="s">
        <v>134</v>
      </c>
      <c r="E245" s="154" t="s">
        <v>1</v>
      </c>
      <c r="F245" s="155" t="s">
        <v>136</v>
      </c>
      <c r="H245" s="156">
        <v>0.94199999999999995</v>
      </c>
      <c r="I245" s="157"/>
      <c r="L245" s="153"/>
      <c r="M245" s="158"/>
      <c r="T245" s="159"/>
      <c r="AT245" s="154" t="s">
        <v>134</v>
      </c>
      <c r="AU245" s="154" t="s">
        <v>86</v>
      </c>
      <c r="AV245" s="13" t="s">
        <v>133</v>
      </c>
      <c r="AW245" s="13" t="s">
        <v>32</v>
      </c>
      <c r="AX245" s="13" t="s">
        <v>84</v>
      </c>
      <c r="AY245" s="154" t="s">
        <v>126</v>
      </c>
    </row>
    <row r="246" spans="2:65" s="11" customFormat="1" ht="22.9" customHeight="1">
      <c r="B246" s="120"/>
      <c r="D246" s="121" t="s">
        <v>75</v>
      </c>
      <c r="E246" s="130" t="s">
        <v>149</v>
      </c>
      <c r="F246" s="130" t="s">
        <v>301</v>
      </c>
      <c r="I246" s="123"/>
      <c r="J246" s="131">
        <f>BK246</f>
        <v>0</v>
      </c>
      <c r="L246" s="120"/>
      <c r="M246" s="125"/>
      <c r="P246" s="126">
        <f>SUM(P247:P283)</f>
        <v>0</v>
      </c>
      <c r="R246" s="126">
        <f>SUM(R247:R283)</f>
        <v>0</v>
      </c>
      <c r="T246" s="127">
        <f>SUM(T247:T283)</f>
        <v>0</v>
      </c>
      <c r="AR246" s="121" t="s">
        <v>84</v>
      </c>
      <c r="AT246" s="128" t="s">
        <v>75</v>
      </c>
      <c r="AU246" s="128" t="s">
        <v>84</v>
      </c>
      <c r="AY246" s="121" t="s">
        <v>126</v>
      </c>
      <c r="BK246" s="129">
        <f>SUM(BK247:BK283)</f>
        <v>0</v>
      </c>
    </row>
    <row r="247" spans="2:65" s="1" customFormat="1" ht="33" customHeight="1">
      <c r="B247" s="32"/>
      <c r="C247" s="132" t="s">
        <v>219</v>
      </c>
      <c r="D247" s="132" t="s">
        <v>128</v>
      </c>
      <c r="E247" s="133" t="s">
        <v>302</v>
      </c>
      <c r="F247" s="134" t="s">
        <v>303</v>
      </c>
      <c r="G247" s="135" t="s">
        <v>131</v>
      </c>
      <c r="H247" s="136">
        <v>352.40699999999998</v>
      </c>
      <c r="I247" s="137"/>
      <c r="J247" s="138">
        <f>ROUND(I247*H247,2)</f>
        <v>0</v>
      </c>
      <c r="K247" s="134" t="s">
        <v>132</v>
      </c>
      <c r="L247" s="32"/>
      <c r="M247" s="139" t="s">
        <v>1</v>
      </c>
      <c r="N247" s="140" t="s">
        <v>41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133</v>
      </c>
      <c r="AT247" s="143" t="s">
        <v>128</v>
      </c>
      <c r="AU247" s="143" t="s">
        <v>86</v>
      </c>
      <c r="AY247" s="17" t="s">
        <v>126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7" t="s">
        <v>84</v>
      </c>
      <c r="BK247" s="144">
        <f>ROUND(I247*H247,2)</f>
        <v>0</v>
      </c>
      <c r="BL247" s="17" t="s">
        <v>133</v>
      </c>
      <c r="BM247" s="143" t="s">
        <v>304</v>
      </c>
    </row>
    <row r="248" spans="2:65" s="14" customFormat="1" ht="11.25">
      <c r="B248" s="160"/>
      <c r="D248" s="146" t="s">
        <v>134</v>
      </c>
      <c r="E248" s="161" t="s">
        <v>1</v>
      </c>
      <c r="F248" s="162" t="s">
        <v>139</v>
      </c>
      <c r="H248" s="161" t="s">
        <v>1</v>
      </c>
      <c r="I248" s="163"/>
      <c r="L248" s="160"/>
      <c r="M248" s="164"/>
      <c r="T248" s="165"/>
      <c r="AT248" s="161" t="s">
        <v>134</v>
      </c>
      <c r="AU248" s="161" t="s">
        <v>86</v>
      </c>
      <c r="AV248" s="14" t="s">
        <v>84</v>
      </c>
      <c r="AW248" s="14" t="s">
        <v>32</v>
      </c>
      <c r="AX248" s="14" t="s">
        <v>76</v>
      </c>
      <c r="AY248" s="161" t="s">
        <v>126</v>
      </c>
    </row>
    <row r="249" spans="2:65" s="12" customFormat="1" ht="11.25">
      <c r="B249" s="145"/>
      <c r="D249" s="146" t="s">
        <v>134</v>
      </c>
      <c r="E249" s="147" t="s">
        <v>1</v>
      </c>
      <c r="F249" s="148" t="s">
        <v>141</v>
      </c>
      <c r="H249" s="149">
        <v>352.40699999999998</v>
      </c>
      <c r="I249" s="150"/>
      <c r="L249" s="145"/>
      <c r="M249" s="151"/>
      <c r="T249" s="152"/>
      <c r="AT249" s="147" t="s">
        <v>134</v>
      </c>
      <c r="AU249" s="147" t="s">
        <v>86</v>
      </c>
      <c r="AV249" s="12" t="s">
        <v>86</v>
      </c>
      <c r="AW249" s="12" t="s">
        <v>32</v>
      </c>
      <c r="AX249" s="12" t="s">
        <v>76</v>
      </c>
      <c r="AY249" s="147" t="s">
        <v>126</v>
      </c>
    </row>
    <row r="250" spans="2:65" s="13" customFormat="1" ht="11.25">
      <c r="B250" s="153"/>
      <c r="D250" s="146" t="s">
        <v>134</v>
      </c>
      <c r="E250" s="154" t="s">
        <v>1</v>
      </c>
      <c r="F250" s="155" t="s">
        <v>136</v>
      </c>
      <c r="H250" s="156">
        <v>352.40699999999998</v>
      </c>
      <c r="I250" s="157"/>
      <c r="L250" s="153"/>
      <c r="M250" s="158"/>
      <c r="T250" s="159"/>
      <c r="AT250" s="154" t="s">
        <v>134</v>
      </c>
      <c r="AU250" s="154" t="s">
        <v>86</v>
      </c>
      <c r="AV250" s="13" t="s">
        <v>133</v>
      </c>
      <c r="AW250" s="13" t="s">
        <v>32</v>
      </c>
      <c r="AX250" s="13" t="s">
        <v>84</v>
      </c>
      <c r="AY250" s="154" t="s">
        <v>126</v>
      </c>
    </row>
    <row r="251" spans="2:65" s="1" customFormat="1" ht="33" customHeight="1">
      <c r="B251" s="32"/>
      <c r="C251" s="132" t="s">
        <v>305</v>
      </c>
      <c r="D251" s="132" t="s">
        <v>128</v>
      </c>
      <c r="E251" s="133" t="s">
        <v>306</v>
      </c>
      <c r="F251" s="134" t="s">
        <v>307</v>
      </c>
      <c r="G251" s="135" t="s">
        <v>131</v>
      </c>
      <c r="H251" s="136">
        <v>250.86600000000001</v>
      </c>
      <c r="I251" s="137"/>
      <c r="J251" s="138">
        <f>ROUND(I251*H251,2)</f>
        <v>0</v>
      </c>
      <c r="K251" s="134" t="s">
        <v>132</v>
      </c>
      <c r="L251" s="32"/>
      <c r="M251" s="139" t="s">
        <v>1</v>
      </c>
      <c r="N251" s="140" t="s">
        <v>41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133</v>
      </c>
      <c r="AT251" s="143" t="s">
        <v>128</v>
      </c>
      <c r="AU251" s="143" t="s">
        <v>86</v>
      </c>
      <c r="AY251" s="17" t="s">
        <v>126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84</v>
      </c>
      <c r="BK251" s="144">
        <f>ROUND(I251*H251,2)</f>
        <v>0</v>
      </c>
      <c r="BL251" s="17" t="s">
        <v>133</v>
      </c>
      <c r="BM251" s="143" t="s">
        <v>308</v>
      </c>
    </row>
    <row r="252" spans="2:65" s="14" customFormat="1" ht="11.25">
      <c r="B252" s="160"/>
      <c r="D252" s="146" t="s">
        <v>134</v>
      </c>
      <c r="E252" s="161" t="s">
        <v>1</v>
      </c>
      <c r="F252" s="162" t="s">
        <v>139</v>
      </c>
      <c r="H252" s="161" t="s">
        <v>1</v>
      </c>
      <c r="I252" s="163"/>
      <c r="L252" s="160"/>
      <c r="M252" s="164"/>
      <c r="T252" s="165"/>
      <c r="AT252" s="161" t="s">
        <v>134</v>
      </c>
      <c r="AU252" s="161" t="s">
        <v>86</v>
      </c>
      <c r="AV252" s="14" t="s">
        <v>84</v>
      </c>
      <c r="AW252" s="14" t="s">
        <v>32</v>
      </c>
      <c r="AX252" s="14" t="s">
        <v>76</v>
      </c>
      <c r="AY252" s="161" t="s">
        <v>126</v>
      </c>
    </row>
    <row r="253" spans="2:65" s="12" customFormat="1" ht="11.25">
      <c r="B253" s="145"/>
      <c r="D253" s="146" t="s">
        <v>134</v>
      </c>
      <c r="E253" s="147" t="s">
        <v>1</v>
      </c>
      <c r="F253" s="148" t="s">
        <v>140</v>
      </c>
      <c r="H253" s="149">
        <v>250.86600000000001</v>
      </c>
      <c r="I253" s="150"/>
      <c r="L253" s="145"/>
      <c r="M253" s="151"/>
      <c r="T253" s="152"/>
      <c r="AT253" s="147" t="s">
        <v>134</v>
      </c>
      <c r="AU253" s="147" t="s">
        <v>86</v>
      </c>
      <c r="AV253" s="12" t="s">
        <v>86</v>
      </c>
      <c r="AW253" s="12" t="s">
        <v>32</v>
      </c>
      <c r="AX253" s="12" t="s">
        <v>76</v>
      </c>
      <c r="AY253" s="147" t="s">
        <v>126</v>
      </c>
    </row>
    <row r="254" spans="2:65" s="13" customFormat="1" ht="11.25">
      <c r="B254" s="153"/>
      <c r="D254" s="146" t="s">
        <v>134</v>
      </c>
      <c r="E254" s="154" t="s">
        <v>1</v>
      </c>
      <c r="F254" s="155" t="s">
        <v>136</v>
      </c>
      <c r="H254" s="156">
        <v>250.86600000000001</v>
      </c>
      <c r="I254" s="157"/>
      <c r="L254" s="153"/>
      <c r="M254" s="158"/>
      <c r="T254" s="159"/>
      <c r="AT254" s="154" t="s">
        <v>134</v>
      </c>
      <c r="AU254" s="154" t="s">
        <v>86</v>
      </c>
      <c r="AV254" s="13" t="s">
        <v>133</v>
      </c>
      <c r="AW254" s="13" t="s">
        <v>32</v>
      </c>
      <c r="AX254" s="13" t="s">
        <v>84</v>
      </c>
      <c r="AY254" s="154" t="s">
        <v>126</v>
      </c>
    </row>
    <row r="255" spans="2:65" s="1" customFormat="1" ht="37.9" customHeight="1">
      <c r="B255" s="32"/>
      <c r="C255" s="132" t="s">
        <v>224</v>
      </c>
      <c r="D255" s="132" t="s">
        <v>128</v>
      </c>
      <c r="E255" s="133" t="s">
        <v>309</v>
      </c>
      <c r="F255" s="134" t="s">
        <v>310</v>
      </c>
      <c r="G255" s="135" t="s">
        <v>131</v>
      </c>
      <c r="H255" s="136">
        <v>352.40699999999998</v>
      </c>
      <c r="I255" s="137"/>
      <c r="J255" s="138">
        <f>ROUND(I255*H255,2)</f>
        <v>0</v>
      </c>
      <c r="K255" s="134" t="s">
        <v>132</v>
      </c>
      <c r="L255" s="32"/>
      <c r="M255" s="139" t="s">
        <v>1</v>
      </c>
      <c r="N255" s="140" t="s">
        <v>41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133</v>
      </c>
      <c r="AT255" s="143" t="s">
        <v>128</v>
      </c>
      <c r="AU255" s="143" t="s">
        <v>86</v>
      </c>
      <c r="AY255" s="17" t="s">
        <v>126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7" t="s">
        <v>84</v>
      </c>
      <c r="BK255" s="144">
        <f>ROUND(I255*H255,2)</f>
        <v>0</v>
      </c>
      <c r="BL255" s="17" t="s">
        <v>133</v>
      </c>
      <c r="BM255" s="143" t="s">
        <v>311</v>
      </c>
    </row>
    <row r="256" spans="2:65" s="14" customFormat="1" ht="11.25">
      <c r="B256" s="160"/>
      <c r="D256" s="146" t="s">
        <v>134</v>
      </c>
      <c r="E256" s="161" t="s">
        <v>1</v>
      </c>
      <c r="F256" s="162" t="s">
        <v>139</v>
      </c>
      <c r="H256" s="161" t="s">
        <v>1</v>
      </c>
      <c r="I256" s="163"/>
      <c r="L256" s="160"/>
      <c r="M256" s="164"/>
      <c r="T256" s="165"/>
      <c r="AT256" s="161" t="s">
        <v>134</v>
      </c>
      <c r="AU256" s="161" t="s">
        <v>86</v>
      </c>
      <c r="AV256" s="14" t="s">
        <v>84</v>
      </c>
      <c r="AW256" s="14" t="s">
        <v>32</v>
      </c>
      <c r="AX256" s="14" t="s">
        <v>76</v>
      </c>
      <c r="AY256" s="161" t="s">
        <v>126</v>
      </c>
    </row>
    <row r="257" spans="2:65" s="12" customFormat="1" ht="11.25">
      <c r="B257" s="145"/>
      <c r="D257" s="146" t="s">
        <v>134</v>
      </c>
      <c r="E257" s="147" t="s">
        <v>1</v>
      </c>
      <c r="F257" s="148" t="s">
        <v>141</v>
      </c>
      <c r="H257" s="149">
        <v>352.40699999999998</v>
      </c>
      <c r="I257" s="150"/>
      <c r="L257" s="145"/>
      <c r="M257" s="151"/>
      <c r="T257" s="152"/>
      <c r="AT257" s="147" t="s">
        <v>134</v>
      </c>
      <c r="AU257" s="147" t="s">
        <v>86</v>
      </c>
      <c r="AV257" s="12" t="s">
        <v>86</v>
      </c>
      <c r="AW257" s="12" t="s">
        <v>32</v>
      </c>
      <c r="AX257" s="12" t="s">
        <v>76</v>
      </c>
      <c r="AY257" s="147" t="s">
        <v>126</v>
      </c>
    </row>
    <row r="258" spans="2:65" s="13" customFormat="1" ht="11.25">
      <c r="B258" s="153"/>
      <c r="D258" s="146" t="s">
        <v>134</v>
      </c>
      <c r="E258" s="154" t="s">
        <v>1</v>
      </c>
      <c r="F258" s="155" t="s">
        <v>136</v>
      </c>
      <c r="H258" s="156">
        <v>352.40699999999998</v>
      </c>
      <c r="I258" s="157"/>
      <c r="L258" s="153"/>
      <c r="M258" s="158"/>
      <c r="T258" s="159"/>
      <c r="AT258" s="154" t="s">
        <v>134</v>
      </c>
      <c r="AU258" s="154" t="s">
        <v>86</v>
      </c>
      <c r="AV258" s="13" t="s">
        <v>133</v>
      </c>
      <c r="AW258" s="13" t="s">
        <v>32</v>
      </c>
      <c r="AX258" s="13" t="s">
        <v>84</v>
      </c>
      <c r="AY258" s="154" t="s">
        <v>126</v>
      </c>
    </row>
    <row r="259" spans="2:65" s="1" customFormat="1" ht="49.15" customHeight="1">
      <c r="B259" s="32"/>
      <c r="C259" s="132" t="s">
        <v>312</v>
      </c>
      <c r="D259" s="132" t="s">
        <v>128</v>
      </c>
      <c r="E259" s="133" t="s">
        <v>313</v>
      </c>
      <c r="F259" s="134" t="s">
        <v>314</v>
      </c>
      <c r="G259" s="135" t="s">
        <v>131</v>
      </c>
      <c r="H259" s="136">
        <v>477.84</v>
      </c>
      <c r="I259" s="137"/>
      <c r="J259" s="138">
        <f>ROUND(I259*H259,2)</f>
        <v>0</v>
      </c>
      <c r="K259" s="134" t="s">
        <v>132</v>
      </c>
      <c r="L259" s="32"/>
      <c r="M259" s="139" t="s">
        <v>1</v>
      </c>
      <c r="N259" s="140" t="s">
        <v>41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133</v>
      </c>
      <c r="AT259" s="143" t="s">
        <v>128</v>
      </c>
      <c r="AU259" s="143" t="s">
        <v>86</v>
      </c>
      <c r="AY259" s="17" t="s">
        <v>126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84</v>
      </c>
      <c r="BK259" s="144">
        <f>ROUND(I259*H259,2)</f>
        <v>0</v>
      </c>
      <c r="BL259" s="17" t="s">
        <v>133</v>
      </c>
      <c r="BM259" s="143" t="s">
        <v>315</v>
      </c>
    </row>
    <row r="260" spans="2:65" s="14" customFormat="1" ht="11.25">
      <c r="B260" s="160"/>
      <c r="D260" s="146" t="s">
        <v>134</v>
      </c>
      <c r="E260" s="161" t="s">
        <v>1</v>
      </c>
      <c r="F260" s="162" t="s">
        <v>139</v>
      </c>
      <c r="H260" s="161" t="s">
        <v>1</v>
      </c>
      <c r="I260" s="163"/>
      <c r="L260" s="160"/>
      <c r="M260" s="164"/>
      <c r="T260" s="165"/>
      <c r="AT260" s="161" t="s">
        <v>134</v>
      </c>
      <c r="AU260" s="161" t="s">
        <v>86</v>
      </c>
      <c r="AV260" s="14" t="s">
        <v>84</v>
      </c>
      <c r="AW260" s="14" t="s">
        <v>32</v>
      </c>
      <c r="AX260" s="14" t="s">
        <v>76</v>
      </c>
      <c r="AY260" s="161" t="s">
        <v>126</v>
      </c>
    </row>
    <row r="261" spans="2:65" s="12" customFormat="1" ht="11.25">
      <c r="B261" s="145"/>
      <c r="D261" s="146" t="s">
        <v>134</v>
      </c>
      <c r="E261" s="147" t="s">
        <v>1</v>
      </c>
      <c r="F261" s="148" t="s">
        <v>153</v>
      </c>
      <c r="H261" s="149">
        <v>477.84</v>
      </c>
      <c r="I261" s="150"/>
      <c r="L261" s="145"/>
      <c r="M261" s="151"/>
      <c r="T261" s="152"/>
      <c r="AT261" s="147" t="s">
        <v>134</v>
      </c>
      <c r="AU261" s="147" t="s">
        <v>86</v>
      </c>
      <c r="AV261" s="12" t="s">
        <v>86</v>
      </c>
      <c r="AW261" s="12" t="s">
        <v>32</v>
      </c>
      <c r="AX261" s="12" t="s">
        <v>76</v>
      </c>
      <c r="AY261" s="147" t="s">
        <v>126</v>
      </c>
    </row>
    <row r="262" spans="2:65" s="13" customFormat="1" ht="11.25">
      <c r="B262" s="153"/>
      <c r="D262" s="146" t="s">
        <v>134</v>
      </c>
      <c r="E262" s="154" t="s">
        <v>1</v>
      </c>
      <c r="F262" s="155" t="s">
        <v>136</v>
      </c>
      <c r="H262" s="156">
        <v>477.84</v>
      </c>
      <c r="I262" s="157"/>
      <c r="L262" s="153"/>
      <c r="M262" s="158"/>
      <c r="T262" s="159"/>
      <c r="AT262" s="154" t="s">
        <v>134</v>
      </c>
      <c r="AU262" s="154" t="s">
        <v>86</v>
      </c>
      <c r="AV262" s="13" t="s">
        <v>133</v>
      </c>
      <c r="AW262" s="13" t="s">
        <v>32</v>
      </c>
      <c r="AX262" s="13" t="s">
        <v>84</v>
      </c>
      <c r="AY262" s="154" t="s">
        <v>126</v>
      </c>
    </row>
    <row r="263" spans="2:65" s="1" customFormat="1" ht="37.9" customHeight="1">
      <c r="B263" s="32"/>
      <c r="C263" s="132" t="s">
        <v>229</v>
      </c>
      <c r="D263" s="132" t="s">
        <v>128</v>
      </c>
      <c r="E263" s="133" t="s">
        <v>316</v>
      </c>
      <c r="F263" s="134" t="s">
        <v>317</v>
      </c>
      <c r="G263" s="135" t="s">
        <v>131</v>
      </c>
      <c r="H263" s="136">
        <v>250.86600000000001</v>
      </c>
      <c r="I263" s="137"/>
      <c r="J263" s="138">
        <f>ROUND(I263*H263,2)</f>
        <v>0</v>
      </c>
      <c r="K263" s="134" t="s">
        <v>132</v>
      </c>
      <c r="L263" s="32"/>
      <c r="M263" s="139" t="s">
        <v>1</v>
      </c>
      <c r="N263" s="140" t="s">
        <v>41</v>
      </c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43" t="s">
        <v>133</v>
      </c>
      <c r="AT263" s="143" t="s">
        <v>128</v>
      </c>
      <c r="AU263" s="143" t="s">
        <v>86</v>
      </c>
      <c r="AY263" s="17" t="s">
        <v>126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84</v>
      </c>
      <c r="BK263" s="144">
        <f>ROUND(I263*H263,2)</f>
        <v>0</v>
      </c>
      <c r="BL263" s="17" t="s">
        <v>133</v>
      </c>
      <c r="BM263" s="143" t="s">
        <v>318</v>
      </c>
    </row>
    <row r="264" spans="2:65" s="14" customFormat="1" ht="11.25">
      <c r="B264" s="160"/>
      <c r="D264" s="146" t="s">
        <v>134</v>
      </c>
      <c r="E264" s="161" t="s">
        <v>1</v>
      </c>
      <c r="F264" s="162" t="s">
        <v>139</v>
      </c>
      <c r="H264" s="161" t="s">
        <v>1</v>
      </c>
      <c r="I264" s="163"/>
      <c r="L264" s="160"/>
      <c r="M264" s="164"/>
      <c r="T264" s="165"/>
      <c r="AT264" s="161" t="s">
        <v>134</v>
      </c>
      <c r="AU264" s="161" t="s">
        <v>86</v>
      </c>
      <c r="AV264" s="14" t="s">
        <v>84</v>
      </c>
      <c r="AW264" s="14" t="s">
        <v>32</v>
      </c>
      <c r="AX264" s="14" t="s">
        <v>76</v>
      </c>
      <c r="AY264" s="161" t="s">
        <v>126</v>
      </c>
    </row>
    <row r="265" spans="2:65" s="12" customFormat="1" ht="11.25">
      <c r="B265" s="145"/>
      <c r="D265" s="146" t="s">
        <v>134</v>
      </c>
      <c r="E265" s="147" t="s">
        <v>1</v>
      </c>
      <c r="F265" s="148" t="s">
        <v>140</v>
      </c>
      <c r="H265" s="149">
        <v>250.86600000000001</v>
      </c>
      <c r="I265" s="150"/>
      <c r="L265" s="145"/>
      <c r="M265" s="151"/>
      <c r="T265" s="152"/>
      <c r="AT265" s="147" t="s">
        <v>134</v>
      </c>
      <c r="AU265" s="147" t="s">
        <v>86</v>
      </c>
      <c r="AV265" s="12" t="s">
        <v>86</v>
      </c>
      <c r="AW265" s="12" t="s">
        <v>32</v>
      </c>
      <c r="AX265" s="12" t="s">
        <v>76</v>
      </c>
      <c r="AY265" s="147" t="s">
        <v>126</v>
      </c>
    </row>
    <row r="266" spans="2:65" s="13" customFormat="1" ht="11.25">
      <c r="B266" s="153"/>
      <c r="D266" s="146" t="s">
        <v>134</v>
      </c>
      <c r="E266" s="154" t="s">
        <v>1</v>
      </c>
      <c r="F266" s="155" t="s">
        <v>136</v>
      </c>
      <c r="H266" s="156">
        <v>250.86600000000001</v>
      </c>
      <c r="I266" s="157"/>
      <c r="L266" s="153"/>
      <c r="M266" s="158"/>
      <c r="T266" s="159"/>
      <c r="AT266" s="154" t="s">
        <v>134</v>
      </c>
      <c r="AU266" s="154" t="s">
        <v>86</v>
      </c>
      <c r="AV266" s="13" t="s">
        <v>133</v>
      </c>
      <c r="AW266" s="13" t="s">
        <v>32</v>
      </c>
      <c r="AX266" s="13" t="s">
        <v>84</v>
      </c>
      <c r="AY266" s="154" t="s">
        <v>126</v>
      </c>
    </row>
    <row r="267" spans="2:65" s="1" customFormat="1" ht="24.2" customHeight="1">
      <c r="B267" s="32"/>
      <c r="C267" s="132" t="s">
        <v>319</v>
      </c>
      <c r="D267" s="132" t="s">
        <v>128</v>
      </c>
      <c r="E267" s="133" t="s">
        <v>320</v>
      </c>
      <c r="F267" s="134" t="s">
        <v>321</v>
      </c>
      <c r="G267" s="135" t="s">
        <v>131</v>
      </c>
      <c r="H267" s="136">
        <v>477.84</v>
      </c>
      <c r="I267" s="137"/>
      <c r="J267" s="138">
        <f>ROUND(I267*H267,2)</f>
        <v>0</v>
      </c>
      <c r="K267" s="134" t="s">
        <v>132</v>
      </c>
      <c r="L267" s="32"/>
      <c r="M267" s="139" t="s">
        <v>1</v>
      </c>
      <c r="N267" s="140" t="s">
        <v>41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133</v>
      </c>
      <c r="AT267" s="143" t="s">
        <v>128</v>
      </c>
      <c r="AU267" s="143" t="s">
        <v>86</v>
      </c>
      <c r="AY267" s="17" t="s">
        <v>126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84</v>
      </c>
      <c r="BK267" s="144">
        <f>ROUND(I267*H267,2)</f>
        <v>0</v>
      </c>
      <c r="BL267" s="17" t="s">
        <v>133</v>
      </c>
      <c r="BM267" s="143" t="s">
        <v>322</v>
      </c>
    </row>
    <row r="268" spans="2:65" s="14" customFormat="1" ht="11.25">
      <c r="B268" s="160"/>
      <c r="D268" s="146" t="s">
        <v>134</v>
      </c>
      <c r="E268" s="161" t="s">
        <v>1</v>
      </c>
      <c r="F268" s="162" t="s">
        <v>139</v>
      </c>
      <c r="H268" s="161" t="s">
        <v>1</v>
      </c>
      <c r="I268" s="163"/>
      <c r="L268" s="160"/>
      <c r="M268" s="164"/>
      <c r="T268" s="165"/>
      <c r="AT268" s="161" t="s">
        <v>134</v>
      </c>
      <c r="AU268" s="161" t="s">
        <v>86</v>
      </c>
      <c r="AV268" s="14" t="s">
        <v>84</v>
      </c>
      <c r="AW268" s="14" t="s">
        <v>32</v>
      </c>
      <c r="AX268" s="14" t="s">
        <v>76</v>
      </c>
      <c r="AY268" s="161" t="s">
        <v>126</v>
      </c>
    </row>
    <row r="269" spans="2:65" s="12" customFormat="1" ht="11.25">
      <c r="B269" s="145"/>
      <c r="D269" s="146" t="s">
        <v>134</v>
      </c>
      <c r="E269" s="147" t="s">
        <v>1</v>
      </c>
      <c r="F269" s="148" t="s">
        <v>153</v>
      </c>
      <c r="H269" s="149">
        <v>477.84</v>
      </c>
      <c r="I269" s="150"/>
      <c r="L269" s="145"/>
      <c r="M269" s="151"/>
      <c r="T269" s="152"/>
      <c r="AT269" s="147" t="s">
        <v>134</v>
      </c>
      <c r="AU269" s="147" t="s">
        <v>86</v>
      </c>
      <c r="AV269" s="12" t="s">
        <v>86</v>
      </c>
      <c r="AW269" s="12" t="s">
        <v>32</v>
      </c>
      <c r="AX269" s="12" t="s">
        <v>76</v>
      </c>
      <c r="AY269" s="147" t="s">
        <v>126</v>
      </c>
    </row>
    <row r="270" spans="2:65" s="13" customFormat="1" ht="11.25">
      <c r="B270" s="153"/>
      <c r="D270" s="146" t="s">
        <v>134</v>
      </c>
      <c r="E270" s="154" t="s">
        <v>1</v>
      </c>
      <c r="F270" s="155" t="s">
        <v>136</v>
      </c>
      <c r="H270" s="156">
        <v>477.84</v>
      </c>
      <c r="I270" s="157"/>
      <c r="L270" s="153"/>
      <c r="M270" s="158"/>
      <c r="T270" s="159"/>
      <c r="AT270" s="154" t="s">
        <v>134</v>
      </c>
      <c r="AU270" s="154" t="s">
        <v>86</v>
      </c>
      <c r="AV270" s="13" t="s">
        <v>133</v>
      </c>
      <c r="AW270" s="13" t="s">
        <v>32</v>
      </c>
      <c r="AX270" s="13" t="s">
        <v>84</v>
      </c>
      <c r="AY270" s="154" t="s">
        <v>126</v>
      </c>
    </row>
    <row r="271" spans="2:65" s="1" customFormat="1" ht="24.2" customHeight="1">
      <c r="B271" s="32"/>
      <c r="C271" s="132" t="s">
        <v>233</v>
      </c>
      <c r="D271" s="132" t="s">
        <v>128</v>
      </c>
      <c r="E271" s="133" t="s">
        <v>323</v>
      </c>
      <c r="F271" s="134" t="s">
        <v>324</v>
      </c>
      <c r="G271" s="135" t="s">
        <v>131</v>
      </c>
      <c r="H271" s="136">
        <v>477.84</v>
      </c>
      <c r="I271" s="137"/>
      <c r="J271" s="138">
        <f>ROUND(I271*H271,2)</f>
        <v>0</v>
      </c>
      <c r="K271" s="134" t="s">
        <v>132</v>
      </c>
      <c r="L271" s="32"/>
      <c r="M271" s="139" t="s">
        <v>1</v>
      </c>
      <c r="N271" s="140" t="s">
        <v>41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133</v>
      </c>
      <c r="AT271" s="143" t="s">
        <v>128</v>
      </c>
      <c r="AU271" s="143" t="s">
        <v>86</v>
      </c>
      <c r="AY271" s="17" t="s">
        <v>126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84</v>
      </c>
      <c r="BK271" s="144">
        <f>ROUND(I271*H271,2)</f>
        <v>0</v>
      </c>
      <c r="BL271" s="17" t="s">
        <v>133</v>
      </c>
      <c r="BM271" s="143" t="s">
        <v>325</v>
      </c>
    </row>
    <row r="272" spans="2:65" s="14" customFormat="1" ht="11.25">
      <c r="B272" s="160"/>
      <c r="D272" s="146" t="s">
        <v>134</v>
      </c>
      <c r="E272" s="161" t="s">
        <v>1</v>
      </c>
      <c r="F272" s="162" t="s">
        <v>139</v>
      </c>
      <c r="H272" s="161" t="s">
        <v>1</v>
      </c>
      <c r="I272" s="163"/>
      <c r="L272" s="160"/>
      <c r="M272" s="164"/>
      <c r="T272" s="165"/>
      <c r="AT272" s="161" t="s">
        <v>134</v>
      </c>
      <c r="AU272" s="161" t="s">
        <v>86</v>
      </c>
      <c r="AV272" s="14" t="s">
        <v>84</v>
      </c>
      <c r="AW272" s="14" t="s">
        <v>32</v>
      </c>
      <c r="AX272" s="14" t="s">
        <v>76</v>
      </c>
      <c r="AY272" s="161" t="s">
        <v>126</v>
      </c>
    </row>
    <row r="273" spans="2:65" s="12" customFormat="1" ht="11.25">
      <c r="B273" s="145"/>
      <c r="D273" s="146" t="s">
        <v>134</v>
      </c>
      <c r="E273" s="147" t="s">
        <v>1</v>
      </c>
      <c r="F273" s="148" t="s">
        <v>153</v>
      </c>
      <c r="H273" s="149">
        <v>477.84</v>
      </c>
      <c r="I273" s="150"/>
      <c r="L273" s="145"/>
      <c r="M273" s="151"/>
      <c r="T273" s="152"/>
      <c r="AT273" s="147" t="s">
        <v>134</v>
      </c>
      <c r="AU273" s="147" t="s">
        <v>86</v>
      </c>
      <c r="AV273" s="12" t="s">
        <v>86</v>
      </c>
      <c r="AW273" s="12" t="s">
        <v>32</v>
      </c>
      <c r="AX273" s="12" t="s">
        <v>76</v>
      </c>
      <c r="AY273" s="147" t="s">
        <v>126</v>
      </c>
    </row>
    <row r="274" spans="2:65" s="13" customFormat="1" ht="11.25">
      <c r="B274" s="153"/>
      <c r="D274" s="146" t="s">
        <v>134</v>
      </c>
      <c r="E274" s="154" t="s">
        <v>1</v>
      </c>
      <c r="F274" s="155" t="s">
        <v>136</v>
      </c>
      <c r="H274" s="156">
        <v>477.84</v>
      </c>
      <c r="I274" s="157"/>
      <c r="L274" s="153"/>
      <c r="M274" s="158"/>
      <c r="T274" s="159"/>
      <c r="AT274" s="154" t="s">
        <v>134</v>
      </c>
      <c r="AU274" s="154" t="s">
        <v>86</v>
      </c>
      <c r="AV274" s="13" t="s">
        <v>133</v>
      </c>
      <c r="AW274" s="13" t="s">
        <v>32</v>
      </c>
      <c r="AX274" s="13" t="s">
        <v>84</v>
      </c>
      <c r="AY274" s="154" t="s">
        <v>126</v>
      </c>
    </row>
    <row r="275" spans="2:65" s="1" customFormat="1" ht="49.15" customHeight="1">
      <c r="B275" s="32"/>
      <c r="C275" s="132" t="s">
        <v>326</v>
      </c>
      <c r="D275" s="132" t="s">
        <v>128</v>
      </c>
      <c r="E275" s="133" t="s">
        <v>327</v>
      </c>
      <c r="F275" s="134" t="s">
        <v>328</v>
      </c>
      <c r="G275" s="135" t="s">
        <v>131</v>
      </c>
      <c r="H275" s="136">
        <v>477.84</v>
      </c>
      <c r="I275" s="137"/>
      <c r="J275" s="138">
        <f>ROUND(I275*H275,2)</f>
        <v>0</v>
      </c>
      <c r="K275" s="134" t="s">
        <v>132</v>
      </c>
      <c r="L275" s="32"/>
      <c r="M275" s="139" t="s">
        <v>1</v>
      </c>
      <c r="N275" s="140" t="s">
        <v>41</v>
      </c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AR275" s="143" t="s">
        <v>133</v>
      </c>
      <c r="AT275" s="143" t="s">
        <v>128</v>
      </c>
      <c r="AU275" s="143" t="s">
        <v>86</v>
      </c>
      <c r="AY275" s="17" t="s">
        <v>126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7" t="s">
        <v>84</v>
      </c>
      <c r="BK275" s="144">
        <f>ROUND(I275*H275,2)</f>
        <v>0</v>
      </c>
      <c r="BL275" s="17" t="s">
        <v>133</v>
      </c>
      <c r="BM275" s="143" t="s">
        <v>329</v>
      </c>
    </row>
    <row r="276" spans="2:65" s="14" customFormat="1" ht="11.25">
      <c r="B276" s="160"/>
      <c r="D276" s="146" t="s">
        <v>134</v>
      </c>
      <c r="E276" s="161" t="s">
        <v>1</v>
      </c>
      <c r="F276" s="162" t="s">
        <v>139</v>
      </c>
      <c r="H276" s="161" t="s">
        <v>1</v>
      </c>
      <c r="I276" s="163"/>
      <c r="L276" s="160"/>
      <c r="M276" s="164"/>
      <c r="T276" s="165"/>
      <c r="AT276" s="161" t="s">
        <v>134</v>
      </c>
      <c r="AU276" s="161" t="s">
        <v>86</v>
      </c>
      <c r="AV276" s="14" t="s">
        <v>84</v>
      </c>
      <c r="AW276" s="14" t="s">
        <v>32</v>
      </c>
      <c r="AX276" s="14" t="s">
        <v>76</v>
      </c>
      <c r="AY276" s="161" t="s">
        <v>126</v>
      </c>
    </row>
    <row r="277" spans="2:65" s="12" customFormat="1" ht="11.25">
      <c r="B277" s="145"/>
      <c r="D277" s="146" t="s">
        <v>134</v>
      </c>
      <c r="E277" s="147" t="s">
        <v>1</v>
      </c>
      <c r="F277" s="148" t="s">
        <v>153</v>
      </c>
      <c r="H277" s="149">
        <v>477.84</v>
      </c>
      <c r="I277" s="150"/>
      <c r="L277" s="145"/>
      <c r="M277" s="151"/>
      <c r="T277" s="152"/>
      <c r="AT277" s="147" t="s">
        <v>134</v>
      </c>
      <c r="AU277" s="147" t="s">
        <v>86</v>
      </c>
      <c r="AV277" s="12" t="s">
        <v>86</v>
      </c>
      <c r="AW277" s="12" t="s">
        <v>32</v>
      </c>
      <c r="AX277" s="12" t="s">
        <v>76</v>
      </c>
      <c r="AY277" s="147" t="s">
        <v>126</v>
      </c>
    </row>
    <row r="278" spans="2:65" s="13" customFormat="1" ht="11.25">
      <c r="B278" s="153"/>
      <c r="D278" s="146" t="s">
        <v>134</v>
      </c>
      <c r="E278" s="154" t="s">
        <v>1</v>
      </c>
      <c r="F278" s="155" t="s">
        <v>136</v>
      </c>
      <c r="H278" s="156">
        <v>477.84</v>
      </c>
      <c r="I278" s="157"/>
      <c r="L278" s="153"/>
      <c r="M278" s="158"/>
      <c r="T278" s="159"/>
      <c r="AT278" s="154" t="s">
        <v>134</v>
      </c>
      <c r="AU278" s="154" t="s">
        <v>86</v>
      </c>
      <c r="AV278" s="13" t="s">
        <v>133</v>
      </c>
      <c r="AW278" s="13" t="s">
        <v>32</v>
      </c>
      <c r="AX278" s="13" t="s">
        <v>84</v>
      </c>
      <c r="AY278" s="154" t="s">
        <v>126</v>
      </c>
    </row>
    <row r="279" spans="2:65" s="1" customFormat="1" ht="78" customHeight="1">
      <c r="B279" s="32"/>
      <c r="C279" s="132" t="s">
        <v>239</v>
      </c>
      <c r="D279" s="132" t="s">
        <v>128</v>
      </c>
      <c r="E279" s="133" t="s">
        <v>330</v>
      </c>
      <c r="F279" s="134" t="s">
        <v>331</v>
      </c>
      <c r="G279" s="135" t="s">
        <v>131</v>
      </c>
      <c r="H279" s="136">
        <v>352.40699999999998</v>
      </c>
      <c r="I279" s="137"/>
      <c r="J279" s="138">
        <f>ROUND(I279*H279,2)</f>
        <v>0</v>
      </c>
      <c r="K279" s="134" t="s">
        <v>132</v>
      </c>
      <c r="L279" s="32"/>
      <c r="M279" s="139" t="s">
        <v>1</v>
      </c>
      <c r="N279" s="140" t="s">
        <v>41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133</v>
      </c>
      <c r="AT279" s="143" t="s">
        <v>128</v>
      </c>
      <c r="AU279" s="143" t="s">
        <v>86</v>
      </c>
      <c r="AY279" s="17" t="s">
        <v>126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84</v>
      </c>
      <c r="BK279" s="144">
        <f>ROUND(I279*H279,2)</f>
        <v>0</v>
      </c>
      <c r="BL279" s="17" t="s">
        <v>133</v>
      </c>
      <c r="BM279" s="143" t="s">
        <v>332</v>
      </c>
    </row>
    <row r="280" spans="2:65" s="14" customFormat="1" ht="11.25">
      <c r="B280" s="160"/>
      <c r="D280" s="146" t="s">
        <v>134</v>
      </c>
      <c r="E280" s="161" t="s">
        <v>1</v>
      </c>
      <c r="F280" s="162" t="s">
        <v>139</v>
      </c>
      <c r="H280" s="161" t="s">
        <v>1</v>
      </c>
      <c r="I280" s="163"/>
      <c r="L280" s="160"/>
      <c r="M280" s="164"/>
      <c r="T280" s="165"/>
      <c r="AT280" s="161" t="s">
        <v>134</v>
      </c>
      <c r="AU280" s="161" t="s">
        <v>86</v>
      </c>
      <c r="AV280" s="14" t="s">
        <v>84</v>
      </c>
      <c r="AW280" s="14" t="s">
        <v>32</v>
      </c>
      <c r="AX280" s="14" t="s">
        <v>76</v>
      </c>
      <c r="AY280" s="161" t="s">
        <v>126</v>
      </c>
    </row>
    <row r="281" spans="2:65" s="12" customFormat="1" ht="11.25">
      <c r="B281" s="145"/>
      <c r="D281" s="146" t="s">
        <v>134</v>
      </c>
      <c r="E281" s="147" t="s">
        <v>1</v>
      </c>
      <c r="F281" s="148" t="s">
        <v>141</v>
      </c>
      <c r="H281" s="149">
        <v>352.40699999999998</v>
      </c>
      <c r="I281" s="150"/>
      <c r="L281" s="145"/>
      <c r="M281" s="151"/>
      <c r="T281" s="152"/>
      <c r="AT281" s="147" t="s">
        <v>134</v>
      </c>
      <c r="AU281" s="147" t="s">
        <v>86</v>
      </c>
      <c r="AV281" s="12" t="s">
        <v>86</v>
      </c>
      <c r="AW281" s="12" t="s">
        <v>32</v>
      </c>
      <c r="AX281" s="12" t="s">
        <v>76</v>
      </c>
      <c r="AY281" s="147" t="s">
        <v>126</v>
      </c>
    </row>
    <row r="282" spans="2:65" s="13" customFormat="1" ht="11.25">
      <c r="B282" s="153"/>
      <c r="D282" s="146" t="s">
        <v>134</v>
      </c>
      <c r="E282" s="154" t="s">
        <v>1</v>
      </c>
      <c r="F282" s="155" t="s">
        <v>136</v>
      </c>
      <c r="H282" s="156">
        <v>352.40699999999998</v>
      </c>
      <c r="I282" s="157"/>
      <c r="L282" s="153"/>
      <c r="M282" s="158"/>
      <c r="T282" s="159"/>
      <c r="AT282" s="154" t="s">
        <v>134</v>
      </c>
      <c r="AU282" s="154" t="s">
        <v>86</v>
      </c>
      <c r="AV282" s="13" t="s">
        <v>133</v>
      </c>
      <c r="AW282" s="13" t="s">
        <v>32</v>
      </c>
      <c r="AX282" s="13" t="s">
        <v>84</v>
      </c>
      <c r="AY282" s="154" t="s">
        <v>126</v>
      </c>
    </row>
    <row r="283" spans="2:65" s="1" customFormat="1" ht="24.2" customHeight="1">
      <c r="B283" s="32"/>
      <c r="C283" s="167" t="s">
        <v>333</v>
      </c>
      <c r="D283" s="167" t="s">
        <v>236</v>
      </c>
      <c r="E283" s="168" t="s">
        <v>334</v>
      </c>
      <c r="F283" s="169" t="s">
        <v>335</v>
      </c>
      <c r="G283" s="170" t="s">
        <v>131</v>
      </c>
      <c r="H283" s="171">
        <v>3.6120000000000001</v>
      </c>
      <c r="I283" s="172"/>
      <c r="J283" s="173">
        <f>ROUND(I283*H283,2)</f>
        <v>0</v>
      </c>
      <c r="K283" s="169" t="s">
        <v>132</v>
      </c>
      <c r="L283" s="174"/>
      <c r="M283" s="175" t="s">
        <v>1</v>
      </c>
      <c r="N283" s="176" t="s">
        <v>41</v>
      </c>
      <c r="P283" s="141">
        <f>O283*H283</f>
        <v>0</v>
      </c>
      <c r="Q283" s="141">
        <v>0</v>
      </c>
      <c r="R283" s="141">
        <f>Q283*H283</f>
        <v>0</v>
      </c>
      <c r="S283" s="141">
        <v>0</v>
      </c>
      <c r="T283" s="142">
        <f>S283*H283</f>
        <v>0</v>
      </c>
      <c r="AR283" s="143" t="s">
        <v>148</v>
      </c>
      <c r="AT283" s="143" t="s">
        <v>236</v>
      </c>
      <c r="AU283" s="143" t="s">
        <v>86</v>
      </c>
      <c r="AY283" s="17" t="s">
        <v>126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84</v>
      </c>
      <c r="BK283" s="144">
        <f>ROUND(I283*H283,2)</f>
        <v>0</v>
      </c>
      <c r="BL283" s="17" t="s">
        <v>133</v>
      </c>
      <c r="BM283" s="143" t="s">
        <v>336</v>
      </c>
    </row>
    <row r="284" spans="2:65" s="11" customFormat="1" ht="22.9" customHeight="1">
      <c r="B284" s="120"/>
      <c r="D284" s="121" t="s">
        <v>75</v>
      </c>
      <c r="E284" s="130" t="s">
        <v>148</v>
      </c>
      <c r="F284" s="130" t="s">
        <v>337</v>
      </c>
      <c r="I284" s="123"/>
      <c r="J284" s="131">
        <f>BK284</f>
        <v>0</v>
      </c>
      <c r="L284" s="120"/>
      <c r="M284" s="125"/>
      <c r="P284" s="126">
        <f>SUM(P285:P322)</f>
        <v>0</v>
      </c>
      <c r="R284" s="126">
        <f>SUM(R285:R322)</f>
        <v>0</v>
      </c>
      <c r="T284" s="127">
        <f>SUM(T285:T322)</f>
        <v>0</v>
      </c>
      <c r="AR284" s="121" t="s">
        <v>84</v>
      </c>
      <c r="AT284" s="128" t="s">
        <v>75</v>
      </c>
      <c r="AU284" s="128" t="s">
        <v>84</v>
      </c>
      <c r="AY284" s="121" t="s">
        <v>126</v>
      </c>
      <c r="BK284" s="129">
        <f>SUM(BK285:BK322)</f>
        <v>0</v>
      </c>
    </row>
    <row r="285" spans="2:65" s="1" customFormat="1" ht="24.2" customHeight="1">
      <c r="B285" s="32"/>
      <c r="C285" s="132" t="s">
        <v>243</v>
      </c>
      <c r="D285" s="132" t="s">
        <v>128</v>
      </c>
      <c r="E285" s="133" t="s">
        <v>338</v>
      </c>
      <c r="F285" s="134" t="s">
        <v>339</v>
      </c>
      <c r="G285" s="135" t="s">
        <v>159</v>
      </c>
      <c r="H285" s="136">
        <v>1</v>
      </c>
      <c r="I285" s="137"/>
      <c r="J285" s="138">
        <f>ROUND(I285*H285,2)</f>
        <v>0</v>
      </c>
      <c r="K285" s="134" t="s">
        <v>132</v>
      </c>
      <c r="L285" s="32"/>
      <c r="M285" s="139" t="s">
        <v>1</v>
      </c>
      <c r="N285" s="140" t="s">
        <v>41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133</v>
      </c>
      <c r="AT285" s="143" t="s">
        <v>128</v>
      </c>
      <c r="AU285" s="143" t="s">
        <v>86</v>
      </c>
      <c r="AY285" s="17" t="s">
        <v>126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84</v>
      </c>
      <c r="BK285" s="144">
        <f>ROUND(I285*H285,2)</f>
        <v>0</v>
      </c>
      <c r="BL285" s="17" t="s">
        <v>133</v>
      </c>
      <c r="BM285" s="143" t="s">
        <v>340</v>
      </c>
    </row>
    <row r="286" spans="2:65" s="12" customFormat="1" ht="11.25">
      <c r="B286" s="145"/>
      <c r="D286" s="146" t="s">
        <v>134</v>
      </c>
      <c r="E286" s="147" t="s">
        <v>1</v>
      </c>
      <c r="F286" s="148" t="s">
        <v>341</v>
      </c>
      <c r="H286" s="149">
        <v>1</v>
      </c>
      <c r="I286" s="150"/>
      <c r="L286" s="145"/>
      <c r="M286" s="151"/>
      <c r="T286" s="152"/>
      <c r="AT286" s="147" t="s">
        <v>134</v>
      </c>
      <c r="AU286" s="147" t="s">
        <v>86</v>
      </c>
      <c r="AV286" s="12" t="s">
        <v>86</v>
      </c>
      <c r="AW286" s="12" t="s">
        <v>32</v>
      </c>
      <c r="AX286" s="12" t="s">
        <v>76</v>
      </c>
      <c r="AY286" s="147" t="s">
        <v>126</v>
      </c>
    </row>
    <row r="287" spans="2:65" s="13" customFormat="1" ht="11.25">
      <c r="B287" s="153"/>
      <c r="D287" s="146" t="s">
        <v>134</v>
      </c>
      <c r="E287" s="154" t="s">
        <v>1</v>
      </c>
      <c r="F287" s="155" t="s">
        <v>136</v>
      </c>
      <c r="H287" s="156">
        <v>1</v>
      </c>
      <c r="I287" s="157"/>
      <c r="L287" s="153"/>
      <c r="M287" s="158"/>
      <c r="T287" s="159"/>
      <c r="AT287" s="154" t="s">
        <v>134</v>
      </c>
      <c r="AU287" s="154" t="s">
        <v>86</v>
      </c>
      <c r="AV287" s="13" t="s">
        <v>133</v>
      </c>
      <c r="AW287" s="13" t="s">
        <v>32</v>
      </c>
      <c r="AX287" s="13" t="s">
        <v>84</v>
      </c>
      <c r="AY287" s="154" t="s">
        <v>126</v>
      </c>
    </row>
    <row r="288" spans="2:65" s="1" customFormat="1" ht="24.2" customHeight="1">
      <c r="B288" s="32"/>
      <c r="C288" s="132" t="s">
        <v>342</v>
      </c>
      <c r="D288" s="132" t="s">
        <v>128</v>
      </c>
      <c r="E288" s="133" t="s">
        <v>343</v>
      </c>
      <c r="F288" s="134" t="s">
        <v>344</v>
      </c>
      <c r="G288" s="135" t="s">
        <v>159</v>
      </c>
      <c r="H288" s="136">
        <v>119.46</v>
      </c>
      <c r="I288" s="137"/>
      <c r="J288" s="138">
        <f>ROUND(I288*H288,2)</f>
        <v>0</v>
      </c>
      <c r="K288" s="134" t="s">
        <v>132</v>
      </c>
      <c r="L288" s="32"/>
      <c r="M288" s="139" t="s">
        <v>1</v>
      </c>
      <c r="N288" s="140" t="s">
        <v>41</v>
      </c>
      <c r="P288" s="141">
        <f>O288*H288</f>
        <v>0</v>
      </c>
      <c r="Q288" s="141">
        <v>0</v>
      </c>
      <c r="R288" s="141">
        <f>Q288*H288</f>
        <v>0</v>
      </c>
      <c r="S288" s="141">
        <v>0</v>
      </c>
      <c r="T288" s="142">
        <f>S288*H288</f>
        <v>0</v>
      </c>
      <c r="AR288" s="143" t="s">
        <v>133</v>
      </c>
      <c r="AT288" s="143" t="s">
        <v>128</v>
      </c>
      <c r="AU288" s="143" t="s">
        <v>86</v>
      </c>
      <c r="AY288" s="17" t="s">
        <v>126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84</v>
      </c>
      <c r="BK288" s="144">
        <f>ROUND(I288*H288,2)</f>
        <v>0</v>
      </c>
      <c r="BL288" s="17" t="s">
        <v>133</v>
      </c>
      <c r="BM288" s="143" t="s">
        <v>345</v>
      </c>
    </row>
    <row r="289" spans="2:65" s="1" customFormat="1" ht="37.9" customHeight="1">
      <c r="B289" s="32"/>
      <c r="C289" s="132" t="s">
        <v>248</v>
      </c>
      <c r="D289" s="132" t="s">
        <v>128</v>
      </c>
      <c r="E289" s="133" t="s">
        <v>346</v>
      </c>
      <c r="F289" s="134" t="s">
        <v>347</v>
      </c>
      <c r="G289" s="135" t="s">
        <v>159</v>
      </c>
      <c r="H289" s="136">
        <v>1</v>
      </c>
      <c r="I289" s="137"/>
      <c r="J289" s="138">
        <f>ROUND(I289*H289,2)</f>
        <v>0</v>
      </c>
      <c r="K289" s="134" t="s">
        <v>132</v>
      </c>
      <c r="L289" s="32"/>
      <c r="M289" s="139" t="s">
        <v>1</v>
      </c>
      <c r="N289" s="140" t="s">
        <v>41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133</v>
      </c>
      <c r="AT289" s="143" t="s">
        <v>128</v>
      </c>
      <c r="AU289" s="143" t="s">
        <v>86</v>
      </c>
      <c r="AY289" s="17" t="s">
        <v>126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84</v>
      </c>
      <c r="BK289" s="144">
        <f>ROUND(I289*H289,2)</f>
        <v>0</v>
      </c>
      <c r="BL289" s="17" t="s">
        <v>133</v>
      </c>
      <c r="BM289" s="143" t="s">
        <v>348</v>
      </c>
    </row>
    <row r="290" spans="2:65" s="12" customFormat="1" ht="11.25">
      <c r="B290" s="145"/>
      <c r="D290" s="146" t="s">
        <v>134</v>
      </c>
      <c r="E290" s="147" t="s">
        <v>1</v>
      </c>
      <c r="F290" s="148" t="s">
        <v>349</v>
      </c>
      <c r="H290" s="149">
        <v>1</v>
      </c>
      <c r="I290" s="150"/>
      <c r="L290" s="145"/>
      <c r="M290" s="151"/>
      <c r="T290" s="152"/>
      <c r="AT290" s="147" t="s">
        <v>134</v>
      </c>
      <c r="AU290" s="147" t="s">
        <v>86</v>
      </c>
      <c r="AV290" s="12" t="s">
        <v>86</v>
      </c>
      <c r="AW290" s="12" t="s">
        <v>32</v>
      </c>
      <c r="AX290" s="12" t="s">
        <v>76</v>
      </c>
      <c r="AY290" s="147" t="s">
        <v>126</v>
      </c>
    </row>
    <row r="291" spans="2:65" s="13" customFormat="1" ht="11.25">
      <c r="B291" s="153"/>
      <c r="D291" s="146" t="s">
        <v>134</v>
      </c>
      <c r="E291" s="154" t="s">
        <v>1</v>
      </c>
      <c r="F291" s="155" t="s">
        <v>136</v>
      </c>
      <c r="H291" s="156">
        <v>1</v>
      </c>
      <c r="I291" s="157"/>
      <c r="L291" s="153"/>
      <c r="M291" s="158"/>
      <c r="T291" s="159"/>
      <c r="AT291" s="154" t="s">
        <v>134</v>
      </c>
      <c r="AU291" s="154" t="s">
        <v>86</v>
      </c>
      <c r="AV291" s="13" t="s">
        <v>133</v>
      </c>
      <c r="AW291" s="13" t="s">
        <v>32</v>
      </c>
      <c r="AX291" s="13" t="s">
        <v>84</v>
      </c>
      <c r="AY291" s="154" t="s">
        <v>126</v>
      </c>
    </row>
    <row r="292" spans="2:65" s="1" customFormat="1" ht="16.5" customHeight="1">
      <c r="B292" s="32"/>
      <c r="C292" s="167" t="s">
        <v>350</v>
      </c>
      <c r="D292" s="167" t="s">
        <v>236</v>
      </c>
      <c r="E292" s="168" t="s">
        <v>351</v>
      </c>
      <c r="F292" s="169" t="s">
        <v>352</v>
      </c>
      <c r="G292" s="170" t="s">
        <v>159</v>
      </c>
      <c r="H292" s="171">
        <v>1</v>
      </c>
      <c r="I292" s="172"/>
      <c r="J292" s="173">
        <f t="shared" ref="J292:J300" si="10">ROUND(I292*H292,2)</f>
        <v>0</v>
      </c>
      <c r="K292" s="169" t="s">
        <v>132</v>
      </c>
      <c r="L292" s="174"/>
      <c r="M292" s="175" t="s">
        <v>1</v>
      </c>
      <c r="N292" s="176" t="s">
        <v>41</v>
      </c>
      <c r="P292" s="141">
        <f t="shared" ref="P292:P300" si="11">O292*H292</f>
        <v>0</v>
      </c>
      <c r="Q292" s="141">
        <v>0</v>
      </c>
      <c r="R292" s="141">
        <f t="shared" ref="R292:R300" si="12">Q292*H292</f>
        <v>0</v>
      </c>
      <c r="S292" s="141">
        <v>0</v>
      </c>
      <c r="T292" s="142">
        <f t="shared" ref="T292:T300" si="13">S292*H292</f>
        <v>0</v>
      </c>
      <c r="AR292" s="143" t="s">
        <v>148</v>
      </c>
      <c r="AT292" s="143" t="s">
        <v>236</v>
      </c>
      <c r="AU292" s="143" t="s">
        <v>86</v>
      </c>
      <c r="AY292" s="17" t="s">
        <v>126</v>
      </c>
      <c r="BE292" s="144">
        <f t="shared" ref="BE292:BE300" si="14">IF(N292="základní",J292,0)</f>
        <v>0</v>
      </c>
      <c r="BF292" s="144">
        <f t="shared" ref="BF292:BF300" si="15">IF(N292="snížená",J292,0)</f>
        <v>0</v>
      </c>
      <c r="BG292" s="144">
        <f t="shared" ref="BG292:BG300" si="16">IF(N292="zákl. přenesená",J292,0)</f>
        <v>0</v>
      </c>
      <c r="BH292" s="144">
        <f t="shared" ref="BH292:BH300" si="17">IF(N292="sníž. přenesená",J292,0)</f>
        <v>0</v>
      </c>
      <c r="BI292" s="144">
        <f t="shared" ref="BI292:BI300" si="18">IF(N292="nulová",J292,0)</f>
        <v>0</v>
      </c>
      <c r="BJ292" s="17" t="s">
        <v>84</v>
      </c>
      <c r="BK292" s="144">
        <f t="shared" ref="BK292:BK300" si="19">ROUND(I292*H292,2)</f>
        <v>0</v>
      </c>
      <c r="BL292" s="17" t="s">
        <v>133</v>
      </c>
      <c r="BM292" s="143" t="s">
        <v>353</v>
      </c>
    </row>
    <row r="293" spans="2:65" s="1" customFormat="1" ht="55.5" customHeight="1">
      <c r="B293" s="32"/>
      <c r="C293" s="132" t="s">
        <v>255</v>
      </c>
      <c r="D293" s="132" t="s">
        <v>128</v>
      </c>
      <c r="E293" s="133" t="s">
        <v>354</v>
      </c>
      <c r="F293" s="134" t="s">
        <v>355</v>
      </c>
      <c r="G293" s="135" t="s">
        <v>277</v>
      </c>
      <c r="H293" s="136">
        <v>2</v>
      </c>
      <c r="I293" s="137"/>
      <c r="J293" s="138">
        <f t="shared" si="10"/>
        <v>0</v>
      </c>
      <c r="K293" s="134" t="s">
        <v>132</v>
      </c>
      <c r="L293" s="32"/>
      <c r="M293" s="139" t="s">
        <v>1</v>
      </c>
      <c r="N293" s="140" t="s">
        <v>41</v>
      </c>
      <c r="P293" s="141">
        <f t="shared" si="11"/>
        <v>0</v>
      </c>
      <c r="Q293" s="141">
        <v>0</v>
      </c>
      <c r="R293" s="141">
        <f t="shared" si="12"/>
        <v>0</v>
      </c>
      <c r="S293" s="141">
        <v>0</v>
      </c>
      <c r="T293" s="142">
        <f t="shared" si="13"/>
        <v>0</v>
      </c>
      <c r="AR293" s="143" t="s">
        <v>133</v>
      </c>
      <c r="AT293" s="143" t="s">
        <v>128</v>
      </c>
      <c r="AU293" s="143" t="s">
        <v>86</v>
      </c>
      <c r="AY293" s="17" t="s">
        <v>126</v>
      </c>
      <c r="BE293" s="144">
        <f t="shared" si="14"/>
        <v>0</v>
      </c>
      <c r="BF293" s="144">
        <f t="shared" si="15"/>
        <v>0</v>
      </c>
      <c r="BG293" s="144">
        <f t="shared" si="16"/>
        <v>0</v>
      </c>
      <c r="BH293" s="144">
        <f t="shared" si="17"/>
        <v>0</v>
      </c>
      <c r="BI293" s="144">
        <f t="shared" si="18"/>
        <v>0</v>
      </c>
      <c r="BJ293" s="17" t="s">
        <v>84</v>
      </c>
      <c r="BK293" s="144">
        <f t="shared" si="19"/>
        <v>0</v>
      </c>
      <c r="BL293" s="17" t="s">
        <v>133</v>
      </c>
      <c r="BM293" s="143" t="s">
        <v>356</v>
      </c>
    </row>
    <row r="294" spans="2:65" s="1" customFormat="1" ht="24.2" customHeight="1">
      <c r="B294" s="32"/>
      <c r="C294" s="132" t="s">
        <v>357</v>
      </c>
      <c r="D294" s="132" t="s">
        <v>128</v>
      </c>
      <c r="E294" s="133" t="s">
        <v>358</v>
      </c>
      <c r="F294" s="134" t="s">
        <v>359</v>
      </c>
      <c r="G294" s="135" t="s">
        <v>159</v>
      </c>
      <c r="H294" s="136">
        <v>21</v>
      </c>
      <c r="I294" s="137"/>
      <c r="J294" s="138">
        <f t="shared" si="10"/>
        <v>0</v>
      </c>
      <c r="K294" s="134" t="s">
        <v>132</v>
      </c>
      <c r="L294" s="32"/>
      <c r="M294" s="139" t="s">
        <v>1</v>
      </c>
      <c r="N294" s="140" t="s">
        <v>41</v>
      </c>
      <c r="P294" s="141">
        <f t="shared" si="11"/>
        <v>0</v>
      </c>
      <c r="Q294" s="141">
        <v>0</v>
      </c>
      <c r="R294" s="141">
        <f t="shared" si="12"/>
        <v>0</v>
      </c>
      <c r="S294" s="141">
        <v>0</v>
      </c>
      <c r="T294" s="142">
        <f t="shared" si="13"/>
        <v>0</v>
      </c>
      <c r="AR294" s="143" t="s">
        <v>133</v>
      </c>
      <c r="AT294" s="143" t="s">
        <v>128</v>
      </c>
      <c r="AU294" s="143" t="s">
        <v>86</v>
      </c>
      <c r="AY294" s="17" t="s">
        <v>126</v>
      </c>
      <c r="BE294" s="144">
        <f t="shared" si="14"/>
        <v>0</v>
      </c>
      <c r="BF294" s="144">
        <f t="shared" si="15"/>
        <v>0</v>
      </c>
      <c r="BG294" s="144">
        <f t="shared" si="16"/>
        <v>0</v>
      </c>
      <c r="BH294" s="144">
        <f t="shared" si="17"/>
        <v>0</v>
      </c>
      <c r="BI294" s="144">
        <f t="shared" si="18"/>
        <v>0</v>
      </c>
      <c r="BJ294" s="17" t="s">
        <v>84</v>
      </c>
      <c r="BK294" s="144">
        <f t="shared" si="19"/>
        <v>0</v>
      </c>
      <c r="BL294" s="17" t="s">
        <v>133</v>
      </c>
      <c r="BM294" s="143" t="s">
        <v>360</v>
      </c>
    </row>
    <row r="295" spans="2:65" s="1" customFormat="1" ht="24.2" customHeight="1">
      <c r="B295" s="32"/>
      <c r="C295" s="167" t="s">
        <v>260</v>
      </c>
      <c r="D295" s="167" t="s">
        <v>236</v>
      </c>
      <c r="E295" s="168" t="s">
        <v>361</v>
      </c>
      <c r="F295" s="169" t="s">
        <v>362</v>
      </c>
      <c r="G295" s="170" t="s">
        <v>159</v>
      </c>
      <c r="H295" s="171">
        <v>21</v>
      </c>
      <c r="I295" s="172"/>
      <c r="J295" s="173">
        <f t="shared" si="10"/>
        <v>0</v>
      </c>
      <c r="K295" s="169" t="s">
        <v>132</v>
      </c>
      <c r="L295" s="174"/>
      <c r="M295" s="175" t="s">
        <v>1</v>
      </c>
      <c r="N295" s="176" t="s">
        <v>41</v>
      </c>
      <c r="P295" s="141">
        <f t="shared" si="11"/>
        <v>0</v>
      </c>
      <c r="Q295" s="141">
        <v>0</v>
      </c>
      <c r="R295" s="141">
        <f t="shared" si="12"/>
        <v>0</v>
      </c>
      <c r="S295" s="141">
        <v>0</v>
      </c>
      <c r="T295" s="142">
        <f t="shared" si="13"/>
        <v>0</v>
      </c>
      <c r="AR295" s="143" t="s">
        <v>148</v>
      </c>
      <c r="AT295" s="143" t="s">
        <v>236</v>
      </c>
      <c r="AU295" s="143" t="s">
        <v>86</v>
      </c>
      <c r="AY295" s="17" t="s">
        <v>126</v>
      </c>
      <c r="BE295" s="144">
        <f t="shared" si="14"/>
        <v>0</v>
      </c>
      <c r="BF295" s="144">
        <f t="shared" si="15"/>
        <v>0</v>
      </c>
      <c r="BG295" s="144">
        <f t="shared" si="16"/>
        <v>0</v>
      </c>
      <c r="BH295" s="144">
        <f t="shared" si="17"/>
        <v>0</v>
      </c>
      <c r="BI295" s="144">
        <f t="shared" si="18"/>
        <v>0</v>
      </c>
      <c r="BJ295" s="17" t="s">
        <v>84</v>
      </c>
      <c r="BK295" s="144">
        <f t="shared" si="19"/>
        <v>0</v>
      </c>
      <c r="BL295" s="17" t="s">
        <v>133</v>
      </c>
      <c r="BM295" s="143" t="s">
        <v>363</v>
      </c>
    </row>
    <row r="296" spans="2:65" s="1" customFormat="1" ht="33" customHeight="1">
      <c r="B296" s="32"/>
      <c r="C296" s="132" t="s">
        <v>364</v>
      </c>
      <c r="D296" s="132" t="s">
        <v>128</v>
      </c>
      <c r="E296" s="133" t="s">
        <v>365</v>
      </c>
      <c r="F296" s="134" t="s">
        <v>366</v>
      </c>
      <c r="G296" s="135" t="s">
        <v>159</v>
      </c>
      <c r="H296" s="136">
        <v>119.46</v>
      </c>
      <c r="I296" s="137"/>
      <c r="J296" s="138">
        <f t="shared" si="10"/>
        <v>0</v>
      </c>
      <c r="K296" s="134" t="s">
        <v>132</v>
      </c>
      <c r="L296" s="32"/>
      <c r="M296" s="139" t="s">
        <v>1</v>
      </c>
      <c r="N296" s="140" t="s">
        <v>41</v>
      </c>
      <c r="P296" s="141">
        <f t="shared" si="11"/>
        <v>0</v>
      </c>
      <c r="Q296" s="141">
        <v>0</v>
      </c>
      <c r="R296" s="141">
        <f t="shared" si="12"/>
        <v>0</v>
      </c>
      <c r="S296" s="141">
        <v>0</v>
      </c>
      <c r="T296" s="142">
        <f t="shared" si="13"/>
        <v>0</v>
      </c>
      <c r="AR296" s="143" t="s">
        <v>133</v>
      </c>
      <c r="AT296" s="143" t="s">
        <v>128</v>
      </c>
      <c r="AU296" s="143" t="s">
        <v>86</v>
      </c>
      <c r="AY296" s="17" t="s">
        <v>126</v>
      </c>
      <c r="BE296" s="144">
        <f t="shared" si="14"/>
        <v>0</v>
      </c>
      <c r="BF296" s="144">
        <f t="shared" si="15"/>
        <v>0</v>
      </c>
      <c r="BG296" s="144">
        <f t="shared" si="16"/>
        <v>0</v>
      </c>
      <c r="BH296" s="144">
        <f t="shared" si="17"/>
        <v>0</v>
      </c>
      <c r="BI296" s="144">
        <f t="shared" si="18"/>
        <v>0</v>
      </c>
      <c r="BJ296" s="17" t="s">
        <v>84</v>
      </c>
      <c r="BK296" s="144">
        <f t="shared" si="19"/>
        <v>0</v>
      </c>
      <c r="BL296" s="17" t="s">
        <v>133</v>
      </c>
      <c r="BM296" s="143" t="s">
        <v>367</v>
      </c>
    </row>
    <row r="297" spans="2:65" s="1" customFormat="1" ht="24.2" customHeight="1">
      <c r="B297" s="32"/>
      <c r="C297" s="167" t="s">
        <v>264</v>
      </c>
      <c r="D297" s="167" t="s">
        <v>236</v>
      </c>
      <c r="E297" s="168" t="s">
        <v>368</v>
      </c>
      <c r="F297" s="169" t="s">
        <v>369</v>
      </c>
      <c r="G297" s="170" t="s">
        <v>159</v>
      </c>
      <c r="H297" s="171">
        <v>119.46</v>
      </c>
      <c r="I297" s="172"/>
      <c r="J297" s="173">
        <f t="shared" si="10"/>
        <v>0</v>
      </c>
      <c r="K297" s="169" t="s">
        <v>132</v>
      </c>
      <c r="L297" s="174"/>
      <c r="M297" s="175" t="s">
        <v>1</v>
      </c>
      <c r="N297" s="176" t="s">
        <v>41</v>
      </c>
      <c r="P297" s="141">
        <f t="shared" si="11"/>
        <v>0</v>
      </c>
      <c r="Q297" s="141">
        <v>0</v>
      </c>
      <c r="R297" s="141">
        <f t="shared" si="12"/>
        <v>0</v>
      </c>
      <c r="S297" s="141">
        <v>0</v>
      </c>
      <c r="T297" s="142">
        <f t="shared" si="13"/>
        <v>0</v>
      </c>
      <c r="AR297" s="143" t="s">
        <v>148</v>
      </c>
      <c r="AT297" s="143" t="s">
        <v>236</v>
      </c>
      <c r="AU297" s="143" t="s">
        <v>86</v>
      </c>
      <c r="AY297" s="17" t="s">
        <v>126</v>
      </c>
      <c r="BE297" s="144">
        <f t="shared" si="14"/>
        <v>0</v>
      </c>
      <c r="BF297" s="144">
        <f t="shared" si="15"/>
        <v>0</v>
      </c>
      <c r="BG297" s="144">
        <f t="shared" si="16"/>
        <v>0</v>
      </c>
      <c r="BH297" s="144">
        <f t="shared" si="17"/>
        <v>0</v>
      </c>
      <c r="BI297" s="144">
        <f t="shared" si="18"/>
        <v>0</v>
      </c>
      <c r="BJ297" s="17" t="s">
        <v>84</v>
      </c>
      <c r="BK297" s="144">
        <f t="shared" si="19"/>
        <v>0</v>
      </c>
      <c r="BL297" s="17" t="s">
        <v>133</v>
      </c>
      <c r="BM297" s="143" t="s">
        <v>370</v>
      </c>
    </row>
    <row r="298" spans="2:65" s="1" customFormat="1" ht="37.9" customHeight="1">
      <c r="B298" s="32"/>
      <c r="C298" s="132" t="s">
        <v>371</v>
      </c>
      <c r="D298" s="132" t="s">
        <v>128</v>
      </c>
      <c r="E298" s="133" t="s">
        <v>372</v>
      </c>
      <c r="F298" s="134" t="s">
        <v>373</v>
      </c>
      <c r="G298" s="135" t="s">
        <v>277</v>
      </c>
      <c r="H298" s="136">
        <v>21</v>
      </c>
      <c r="I298" s="137"/>
      <c r="J298" s="138">
        <f t="shared" si="10"/>
        <v>0</v>
      </c>
      <c r="K298" s="134" t="s">
        <v>132</v>
      </c>
      <c r="L298" s="32"/>
      <c r="M298" s="139" t="s">
        <v>1</v>
      </c>
      <c r="N298" s="140" t="s">
        <v>41</v>
      </c>
      <c r="P298" s="141">
        <f t="shared" si="11"/>
        <v>0</v>
      </c>
      <c r="Q298" s="141">
        <v>0</v>
      </c>
      <c r="R298" s="141">
        <f t="shared" si="12"/>
        <v>0</v>
      </c>
      <c r="S298" s="141">
        <v>0</v>
      </c>
      <c r="T298" s="142">
        <f t="shared" si="13"/>
        <v>0</v>
      </c>
      <c r="AR298" s="143" t="s">
        <v>133</v>
      </c>
      <c r="AT298" s="143" t="s">
        <v>128</v>
      </c>
      <c r="AU298" s="143" t="s">
        <v>86</v>
      </c>
      <c r="AY298" s="17" t="s">
        <v>126</v>
      </c>
      <c r="BE298" s="144">
        <f t="shared" si="14"/>
        <v>0</v>
      </c>
      <c r="BF298" s="144">
        <f t="shared" si="15"/>
        <v>0</v>
      </c>
      <c r="BG298" s="144">
        <f t="shared" si="16"/>
        <v>0</v>
      </c>
      <c r="BH298" s="144">
        <f t="shared" si="17"/>
        <v>0</v>
      </c>
      <c r="BI298" s="144">
        <f t="shared" si="18"/>
        <v>0</v>
      </c>
      <c r="BJ298" s="17" t="s">
        <v>84</v>
      </c>
      <c r="BK298" s="144">
        <f t="shared" si="19"/>
        <v>0</v>
      </c>
      <c r="BL298" s="17" t="s">
        <v>133</v>
      </c>
      <c r="BM298" s="143" t="s">
        <v>374</v>
      </c>
    </row>
    <row r="299" spans="2:65" s="1" customFormat="1" ht="24.2" customHeight="1">
      <c r="B299" s="32"/>
      <c r="C299" s="167" t="s">
        <v>268</v>
      </c>
      <c r="D299" s="167" t="s">
        <v>236</v>
      </c>
      <c r="E299" s="168" t="s">
        <v>375</v>
      </c>
      <c r="F299" s="169" t="s">
        <v>376</v>
      </c>
      <c r="G299" s="170" t="s">
        <v>277</v>
      </c>
      <c r="H299" s="171">
        <v>21</v>
      </c>
      <c r="I299" s="172"/>
      <c r="J299" s="173">
        <f t="shared" si="10"/>
        <v>0</v>
      </c>
      <c r="K299" s="169" t="s">
        <v>132</v>
      </c>
      <c r="L299" s="174"/>
      <c r="M299" s="175" t="s">
        <v>1</v>
      </c>
      <c r="N299" s="176" t="s">
        <v>41</v>
      </c>
      <c r="P299" s="141">
        <f t="shared" si="11"/>
        <v>0</v>
      </c>
      <c r="Q299" s="141">
        <v>0</v>
      </c>
      <c r="R299" s="141">
        <f t="shared" si="12"/>
        <v>0</v>
      </c>
      <c r="S299" s="141">
        <v>0</v>
      </c>
      <c r="T299" s="142">
        <f t="shared" si="13"/>
        <v>0</v>
      </c>
      <c r="AR299" s="143" t="s">
        <v>148</v>
      </c>
      <c r="AT299" s="143" t="s">
        <v>236</v>
      </c>
      <c r="AU299" s="143" t="s">
        <v>86</v>
      </c>
      <c r="AY299" s="17" t="s">
        <v>126</v>
      </c>
      <c r="BE299" s="144">
        <f t="shared" si="14"/>
        <v>0</v>
      </c>
      <c r="BF299" s="144">
        <f t="shared" si="15"/>
        <v>0</v>
      </c>
      <c r="BG299" s="144">
        <f t="shared" si="16"/>
        <v>0</v>
      </c>
      <c r="BH299" s="144">
        <f t="shared" si="17"/>
        <v>0</v>
      </c>
      <c r="BI299" s="144">
        <f t="shared" si="18"/>
        <v>0</v>
      </c>
      <c r="BJ299" s="17" t="s">
        <v>84</v>
      </c>
      <c r="BK299" s="144">
        <f t="shared" si="19"/>
        <v>0</v>
      </c>
      <c r="BL299" s="17" t="s">
        <v>133</v>
      </c>
      <c r="BM299" s="143" t="s">
        <v>377</v>
      </c>
    </row>
    <row r="300" spans="2:65" s="1" customFormat="1" ht="33" customHeight="1">
      <c r="B300" s="32"/>
      <c r="C300" s="132" t="s">
        <v>378</v>
      </c>
      <c r="D300" s="132" t="s">
        <v>128</v>
      </c>
      <c r="E300" s="133" t="s">
        <v>379</v>
      </c>
      <c r="F300" s="134" t="s">
        <v>380</v>
      </c>
      <c r="G300" s="135" t="s">
        <v>194</v>
      </c>
      <c r="H300" s="136">
        <v>4.7119999999999997</v>
      </c>
      <c r="I300" s="137"/>
      <c r="J300" s="138">
        <f t="shared" si="10"/>
        <v>0</v>
      </c>
      <c r="K300" s="134" t="s">
        <v>132</v>
      </c>
      <c r="L300" s="32"/>
      <c r="M300" s="139" t="s">
        <v>1</v>
      </c>
      <c r="N300" s="140" t="s">
        <v>41</v>
      </c>
      <c r="P300" s="141">
        <f t="shared" si="11"/>
        <v>0</v>
      </c>
      <c r="Q300" s="141">
        <v>0</v>
      </c>
      <c r="R300" s="141">
        <f t="shared" si="12"/>
        <v>0</v>
      </c>
      <c r="S300" s="141">
        <v>0</v>
      </c>
      <c r="T300" s="142">
        <f t="shared" si="13"/>
        <v>0</v>
      </c>
      <c r="AR300" s="143" t="s">
        <v>133</v>
      </c>
      <c r="AT300" s="143" t="s">
        <v>128</v>
      </c>
      <c r="AU300" s="143" t="s">
        <v>86</v>
      </c>
      <c r="AY300" s="17" t="s">
        <v>126</v>
      </c>
      <c r="BE300" s="144">
        <f t="shared" si="14"/>
        <v>0</v>
      </c>
      <c r="BF300" s="144">
        <f t="shared" si="15"/>
        <v>0</v>
      </c>
      <c r="BG300" s="144">
        <f t="shared" si="16"/>
        <v>0</v>
      </c>
      <c r="BH300" s="144">
        <f t="shared" si="17"/>
        <v>0</v>
      </c>
      <c r="BI300" s="144">
        <f t="shared" si="18"/>
        <v>0</v>
      </c>
      <c r="BJ300" s="17" t="s">
        <v>84</v>
      </c>
      <c r="BK300" s="144">
        <f t="shared" si="19"/>
        <v>0</v>
      </c>
      <c r="BL300" s="17" t="s">
        <v>133</v>
      </c>
      <c r="BM300" s="143" t="s">
        <v>381</v>
      </c>
    </row>
    <row r="301" spans="2:65" s="12" customFormat="1" ht="11.25">
      <c r="B301" s="145"/>
      <c r="D301" s="146" t="s">
        <v>134</v>
      </c>
      <c r="E301" s="147" t="s">
        <v>1</v>
      </c>
      <c r="F301" s="148" t="s">
        <v>382</v>
      </c>
      <c r="H301" s="149">
        <v>4.7119999999999997</v>
      </c>
      <c r="I301" s="150"/>
      <c r="L301" s="145"/>
      <c r="M301" s="151"/>
      <c r="T301" s="152"/>
      <c r="AT301" s="147" t="s">
        <v>134</v>
      </c>
      <c r="AU301" s="147" t="s">
        <v>86</v>
      </c>
      <c r="AV301" s="12" t="s">
        <v>86</v>
      </c>
      <c r="AW301" s="12" t="s">
        <v>32</v>
      </c>
      <c r="AX301" s="12" t="s">
        <v>76</v>
      </c>
      <c r="AY301" s="147" t="s">
        <v>126</v>
      </c>
    </row>
    <row r="302" spans="2:65" s="13" customFormat="1" ht="11.25">
      <c r="B302" s="153"/>
      <c r="D302" s="146" t="s">
        <v>134</v>
      </c>
      <c r="E302" s="154" t="s">
        <v>1</v>
      </c>
      <c r="F302" s="155" t="s">
        <v>136</v>
      </c>
      <c r="H302" s="156">
        <v>4.7119999999999997</v>
      </c>
      <c r="I302" s="157"/>
      <c r="L302" s="153"/>
      <c r="M302" s="158"/>
      <c r="T302" s="159"/>
      <c r="AT302" s="154" t="s">
        <v>134</v>
      </c>
      <c r="AU302" s="154" t="s">
        <v>86</v>
      </c>
      <c r="AV302" s="13" t="s">
        <v>133</v>
      </c>
      <c r="AW302" s="13" t="s">
        <v>32</v>
      </c>
      <c r="AX302" s="13" t="s">
        <v>84</v>
      </c>
      <c r="AY302" s="154" t="s">
        <v>126</v>
      </c>
    </row>
    <row r="303" spans="2:65" s="1" customFormat="1" ht="24.2" customHeight="1">
      <c r="B303" s="32"/>
      <c r="C303" s="132" t="s">
        <v>272</v>
      </c>
      <c r="D303" s="132" t="s">
        <v>128</v>
      </c>
      <c r="E303" s="133" t="s">
        <v>383</v>
      </c>
      <c r="F303" s="134" t="s">
        <v>384</v>
      </c>
      <c r="G303" s="135" t="s">
        <v>385</v>
      </c>
      <c r="H303" s="136">
        <v>3</v>
      </c>
      <c r="I303" s="137"/>
      <c r="J303" s="138">
        <f t="shared" ref="J303:J308" si="20">ROUND(I303*H303,2)</f>
        <v>0</v>
      </c>
      <c r="K303" s="134" t="s">
        <v>132</v>
      </c>
      <c r="L303" s="32"/>
      <c r="M303" s="139" t="s">
        <v>1</v>
      </c>
      <c r="N303" s="140" t="s">
        <v>41</v>
      </c>
      <c r="P303" s="141">
        <f t="shared" ref="P303:P308" si="21">O303*H303</f>
        <v>0</v>
      </c>
      <c r="Q303" s="141">
        <v>0</v>
      </c>
      <c r="R303" s="141">
        <f t="shared" ref="R303:R308" si="22">Q303*H303</f>
        <v>0</v>
      </c>
      <c r="S303" s="141">
        <v>0</v>
      </c>
      <c r="T303" s="142">
        <f t="shared" ref="T303:T308" si="23">S303*H303</f>
        <v>0</v>
      </c>
      <c r="AR303" s="143" t="s">
        <v>133</v>
      </c>
      <c r="AT303" s="143" t="s">
        <v>128</v>
      </c>
      <c r="AU303" s="143" t="s">
        <v>86</v>
      </c>
      <c r="AY303" s="17" t="s">
        <v>126</v>
      </c>
      <c r="BE303" s="144">
        <f t="shared" ref="BE303:BE308" si="24">IF(N303="základní",J303,0)</f>
        <v>0</v>
      </c>
      <c r="BF303" s="144">
        <f t="shared" ref="BF303:BF308" si="25">IF(N303="snížená",J303,0)</f>
        <v>0</v>
      </c>
      <c r="BG303" s="144">
        <f t="shared" ref="BG303:BG308" si="26">IF(N303="zákl. přenesená",J303,0)</f>
        <v>0</v>
      </c>
      <c r="BH303" s="144">
        <f t="shared" ref="BH303:BH308" si="27">IF(N303="sníž. přenesená",J303,0)</f>
        <v>0</v>
      </c>
      <c r="BI303" s="144">
        <f t="shared" ref="BI303:BI308" si="28">IF(N303="nulová",J303,0)</f>
        <v>0</v>
      </c>
      <c r="BJ303" s="17" t="s">
        <v>84</v>
      </c>
      <c r="BK303" s="144">
        <f t="shared" ref="BK303:BK308" si="29">ROUND(I303*H303,2)</f>
        <v>0</v>
      </c>
      <c r="BL303" s="17" t="s">
        <v>133</v>
      </c>
      <c r="BM303" s="143" t="s">
        <v>386</v>
      </c>
    </row>
    <row r="304" spans="2:65" s="1" customFormat="1" ht="24.2" customHeight="1">
      <c r="B304" s="32"/>
      <c r="C304" s="132" t="s">
        <v>387</v>
      </c>
      <c r="D304" s="132" t="s">
        <v>128</v>
      </c>
      <c r="E304" s="133" t="s">
        <v>388</v>
      </c>
      <c r="F304" s="134" t="s">
        <v>389</v>
      </c>
      <c r="G304" s="135" t="s">
        <v>277</v>
      </c>
      <c r="H304" s="136">
        <v>1</v>
      </c>
      <c r="I304" s="137"/>
      <c r="J304" s="138">
        <f t="shared" si="20"/>
        <v>0</v>
      </c>
      <c r="K304" s="134" t="s">
        <v>132</v>
      </c>
      <c r="L304" s="32"/>
      <c r="M304" s="139" t="s">
        <v>1</v>
      </c>
      <c r="N304" s="140" t="s">
        <v>41</v>
      </c>
      <c r="P304" s="141">
        <f t="shared" si="21"/>
        <v>0</v>
      </c>
      <c r="Q304" s="141">
        <v>0</v>
      </c>
      <c r="R304" s="141">
        <f t="shared" si="22"/>
        <v>0</v>
      </c>
      <c r="S304" s="141">
        <v>0</v>
      </c>
      <c r="T304" s="142">
        <f t="shared" si="23"/>
        <v>0</v>
      </c>
      <c r="AR304" s="143" t="s">
        <v>133</v>
      </c>
      <c r="AT304" s="143" t="s">
        <v>128</v>
      </c>
      <c r="AU304" s="143" t="s">
        <v>86</v>
      </c>
      <c r="AY304" s="17" t="s">
        <v>126</v>
      </c>
      <c r="BE304" s="144">
        <f t="shared" si="24"/>
        <v>0</v>
      </c>
      <c r="BF304" s="144">
        <f t="shared" si="25"/>
        <v>0</v>
      </c>
      <c r="BG304" s="144">
        <f t="shared" si="26"/>
        <v>0</v>
      </c>
      <c r="BH304" s="144">
        <f t="shared" si="27"/>
        <v>0</v>
      </c>
      <c r="BI304" s="144">
        <f t="shared" si="28"/>
        <v>0</v>
      </c>
      <c r="BJ304" s="17" t="s">
        <v>84</v>
      </c>
      <c r="BK304" s="144">
        <f t="shared" si="29"/>
        <v>0</v>
      </c>
      <c r="BL304" s="17" t="s">
        <v>133</v>
      </c>
      <c r="BM304" s="143" t="s">
        <v>390</v>
      </c>
    </row>
    <row r="305" spans="2:65" s="1" customFormat="1" ht="49.15" customHeight="1">
      <c r="B305" s="32"/>
      <c r="C305" s="132" t="s">
        <v>278</v>
      </c>
      <c r="D305" s="132" t="s">
        <v>128</v>
      </c>
      <c r="E305" s="133" t="s">
        <v>391</v>
      </c>
      <c r="F305" s="134" t="s">
        <v>392</v>
      </c>
      <c r="G305" s="135" t="s">
        <v>277</v>
      </c>
      <c r="H305" s="136">
        <v>1</v>
      </c>
      <c r="I305" s="137"/>
      <c r="J305" s="138">
        <f t="shared" si="20"/>
        <v>0</v>
      </c>
      <c r="K305" s="134" t="s">
        <v>132</v>
      </c>
      <c r="L305" s="32"/>
      <c r="M305" s="139" t="s">
        <v>1</v>
      </c>
      <c r="N305" s="140" t="s">
        <v>41</v>
      </c>
      <c r="P305" s="141">
        <f t="shared" si="21"/>
        <v>0</v>
      </c>
      <c r="Q305" s="141">
        <v>0</v>
      </c>
      <c r="R305" s="141">
        <f t="shared" si="22"/>
        <v>0</v>
      </c>
      <c r="S305" s="141">
        <v>0</v>
      </c>
      <c r="T305" s="142">
        <f t="shared" si="23"/>
        <v>0</v>
      </c>
      <c r="AR305" s="143" t="s">
        <v>133</v>
      </c>
      <c r="AT305" s="143" t="s">
        <v>128</v>
      </c>
      <c r="AU305" s="143" t="s">
        <v>86</v>
      </c>
      <c r="AY305" s="17" t="s">
        <v>126</v>
      </c>
      <c r="BE305" s="144">
        <f t="shared" si="24"/>
        <v>0</v>
      </c>
      <c r="BF305" s="144">
        <f t="shared" si="25"/>
        <v>0</v>
      </c>
      <c r="BG305" s="144">
        <f t="shared" si="26"/>
        <v>0</v>
      </c>
      <c r="BH305" s="144">
        <f t="shared" si="27"/>
        <v>0</v>
      </c>
      <c r="BI305" s="144">
        <f t="shared" si="28"/>
        <v>0</v>
      </c>
      <c r="BJ305" s="17" t="s">
        <v>84</v>
      </c>
      <c r="BK305" s="144">
        <f t="shared" si="29"/>
        <v>0</v>
      </c>
      <c r="BL305" s="17" t="s">
        <v>133</v>
      </c>
      <c r="BM305" s="143" t="s">
        <v>393</v>
      </c>
    </row>
    <row r="306" spans="2:65" s="1" customFormat="1" ht="24.2" customHeight="1">
      <c r="B306" s="32"/>
      <c r="C306" s="132" t="s">
        <v>394</v>
      </c>
      <c r="D306" s="132" t="s">
        <v>128</v>
      </c>
      <c r="E306" s="133" t="s">
        <v>395</v>
      </c>
      <c r="F306" s="134" t="s">
        <v>396</v>
      </c>
      <c r="G306" s="135" t="s">
        <v>277</v>
      </c>
      <c r="H306" s="136">
        <v>1</v>
      </c>
      <c r="I306" s="137"/>
      <c r="J306" s="138">
        <f t="shared" si="20"/>
        <v>0</v>
      </c>
      <c r="K306" s="134" t="s">
        <v>132</v>
      </c>
      <c r="L306" s="32"/>
      <c r="M306" s="139" t="s">
        <v>1</v>
      </c>
      <c r="N306" s="140" t="s">
        <v>41</v>
      </c>
      <c r="P306" s="141">
        <f t="shared" si="21"/>
        <v>0</v>
      </c>
      <c r="Q306" s="141">
        <v>0</v>
      </c>
      <c r="R306" s="141">
        <f t="shared" si="22"/>
        <v>0</v>
      </c>
      <c r="S306" s="141">
        <v>0</v>
      </c>
      <c r="T306" s="142">
        <f t="shared" si="23"/>
        <v>0</v>
      </c>
      <c r="AR306" s="143" t="s">
        <v>133</v>
      </c>
      <c r="AT306" s="143" t="s">
        <v>128</v>
      </c>
      <c r="AU306" s="143" t="s">
        <v>86</v>
      </c>
      <c r="AY306" s="17" t="s">
        <v>126</v>
      </c>
      <c r="BE306" s="144">
        <f t="shared" si="24"/>
        <v>0</v>
      </c>
      <c r="BF306" s="144">
        <f t="shared" si="25"/>
        <v>0</v>
      </c>
      <c r="BG306" s="144">
        <f t="shared" si="26"/>
        <v>0</v>
      </c>
      <c r="BH306" s="144">
        <f t="shared" si="27"/>
        <v>0</v>
      </c>
      <c r="BI306" s="144">
        <f t="shared" si="28"/>
        <v>0</v>
      </c>
      <c r="BJ306" s="17" t="s">
        <v>84</v>
      </c>
      <c r="BK306" s="144">
        <f t="shared" si="29"/>
        <v>0</v>
      </c>
      <c r="BL306" s="17" t="s">
        <v>133</v>
      </c>
      <c r="BM306" s="143" t="s">
        <v>397</v>
      </c>
    </row>
    <row r="307" spans="2:65" s="1" customFormat="1" ht="24.2" customHeight="1">
      <c r="B307" s="32"/>
      <c r="C307" s="167" t="s">
        <v>281</v>
      </c>
      <c r="D307" s="167" t="s">
        <v>236</v>
      </c>
      <c r="E307" s="168" t="s">
        <v>398</v>
      </c>
      <c r="F307" s="169" t="s">
        <v>399</v>
      </c>
      <c r="G307" s="170" t="s">
        <v>277</v>
      </c>
      <c r="H307" s="171">
        <v>1</v>
      </c>
      <c r="I307" s="172"/>
      <c r="J307" s="173">
        <f t="shared" si="20"/>
        <v>0</v>
      </c>
      <c r="K307" s="169" t="s">
        <v>132</v>
      </c>
      <c r="L307" s="174"/>
      <c r="M307" s="175" t="s">
        <v>1</v>
      </c>
      <c r="N307" s="176" t="s">
        <v>41</v>
      </c>
      <c r="P307" s="141">
        <f t="shared" si="21"/>
        <v>0</v>
      </c>
      <c r="Q307" s="141">
        <v>0</v>
      </c>
      <c r="R307" s="141">
        <f t="shared" si="22"/>
        <v>0</v>
      </c>
      <c r="S307" s="141">
        <v>0</v>
      </c>
      <c r="T307" s="142">
        <f t="shared" si="23"/>
        <v>0</v>
      </c>
      <c r="AR307" s="143" t="s">
        <v>148</v>
      </c>
      <c r="AT307" s="143" t="s">
        <v>236</v>
      </c>
      <c r="AU307" s="143" t="s">
        <v>86</v>
      </c>
      <c r="AY307" s="17" t="s">
        <v>126</v>
      </c>
      <c r="BE307" s="144">
        <f t="shared" si="24"/>
        <v>0</v>
      </c>
      <c r="BF307" s="144">
        <f t="shared" si="25"/>
        <v>0</v>
      </c>
      <c r="BG307" s="144">
        <f t="shared" si="26"/>
        <v>0</v>
      </c>
      <c r="BH307" s="144">
        <f t="shared" si="27"/>
        <v>0</v>
      </c>
      <c r="BI307" s="144">
        <f t="shared" si="28"/>
        <v>0</v>
      </c>
      <c r="BJ307" s="17" t="s">
        <v>84</v>
      </c>
      <c r="BK307" s="144">
        <f t="shared" si="29"/>
        <v>0</v>
      </c>
      <c r="BL307" s="17" t="s">
        <v>133</v>
      </c>
      <c r="BM307" s="143" t="s">
        <v>400</v>
      </c>
    </row>
    <row r="308" spans="2:65" s="1" customFormat="1" ht="24.2" customHeight="1">
      <c r="B308" s="32"/>
      <c r="C308" s="132" t="s">
        <v>401</v>
      </c>
      <c r="D308" s="132" t="s">
        <v>128</v>
      </c>
      <c r="E308" s="133" t="s">
        <v>402</v>
      </c>
      <c r="F308" s="134" t="s">
        <v>403</v>
      </c>
      <c r="G308" s="135" t="s">
        <v>277</v>
      </c>
      <c r="H308" s="136">
        <v>2</v>
      </c>
      <c r="I308" s="137"/>
      <c r="J308" s="138">
        <f t="shared" si="20"/>
        <v>0</v>
      </c>
      <c r="K308" s="134" t="s">
        <v>132</v>
      </c>
      <c r="L308" s="32"/>
      <c r="M308" s="139" t="s">
        <v>1</v>
      </c>
      <c r="N308" s="140" t="s">
        <v>41</v>
      </c>
      <c r="P308" s="141">
        <f t="shared" si="21"/>
        <v>0</v>
      </c>
      <c r="Q308" s="141">
        <v>0</v>
      </c>
      <c r="R308" s="141">
        <f t="shared" si="22"/>
        <v>0</v>
      </c>
      <c r="S308" s="141">
        <v>0</v>
      </c>
      <c r="T308" s="142">
        <f t="shared" si="23"/>
        <v>0</v>
      </c>
      <c r="AR308" s="143" t="s">
        <v>133</v>
      </c>
      <c r="AT308" s="143" t="s">
        <v>128</v>
      </c>
      <c r="AU308" s="143" t="s">
        <v>86</v>
      </c>
      <c r="AY308" s="17" t="s">
        <v>126</v>
      </c>
      <c r="BE308" s="144">
        <f t="shared" si="24"/>
        <v>0</v>
      </c>
      <c r="BF308" s="144">
        <f t="shared" si="25"/>
        <v>0</v>
      </c>
      <c r="BG308" s="144">
        <f t="shared" si="26"/>
        <v>0</v>
      </c>
      <c r="BH308" s="144">
        <f t="shared" si="27"/>
        <v>0</v>
      </c>
      <c r="BI308" s="144">
        <f t="shared" si="28"/>
        <v>0</v>
      </c>
      <c r="BJ308" s="17" t="s">
        <v>84</v>
      </c>
      <c r="BK308" s="144">
        <f t="shared" si="29"/>
        <v>0</v>
      </c>
      <c r="BL308" s="17" t="s">
        <v>133</v>
      </c>
      <c r="BM308" s="143" t="s">
        <v>404</v>
      </c>
    </row>
    <row r="309" spans="2:65" s="14" customFormat="1" ht="11.25">
      <c r="B309" s="160"/>
      <c r="D309" s="146" t="s">
        <v>134</v>
      </c>
      <c r="E309" s="161" t="s">
        <v>1</v>
      </c>
      <c r="F309" s="162" t="s">
        <v>405</v>
      </c>
      <c r="H309" s="161" t="s">
        <v>1</v>
      </c>
      <c r="I309" s="163"/>
      <c r="L309" s="160"/>
      <c r="M309" s="164"/>
      <c r="T309" s="165"/>
      <c r="AT309" s="161" t="s">
        <v>134</v>
      </c>
      <c r="AU309" s="161" t="s">
        <v>86</v>
      </c>
      <c r="AV309" s="14" t="s">
        <v>84</v>
      </c>
      <c r="AW309" s="14" t="s">
        <v>32</v>
      </c>
      <c r="AX309" s="14" t="s">
        <v>76</v>
      </c>
      <c r="AY309" s="161" t="s">
        <v>126</v>
      </c>
    </row>
    <row r="310" spans="2:65" s="14" customFormat="1" ht="11.25">
      <c r="B310" s="160"/>
      <c r="D310" s="146" t="s">
        <v>134</v>
      </c>
      <c r="E310" s="161" t="s">
        <v>1</v>
      </c>
      <c r="F310" s="162" t="s">
        <v>406</v>
      </c>
      <c r="H310" s="161" t="s">
        <v>1</v>
      </c>
      <c r="I310" s="163"/>
      <c r="L310" s="160"/>
      <c r="M310" s="164"/>
      <c r="T310" s="165"/>
      <c r="AT310" s="161" t="s">
        <v>134</v>
      </c>
      <c r="AU310" s="161" t="s">
        <v>86</v>
      </c>
      <c r="AV310" s="14" t="s">
        <v>84</v>
      </c>
      <c r="AW310" s="14" t="s">
        <v>32</v>
      </c>
      <c r="AX310" s="14" t="s">
        <v>76</v>
      </c>
      <c r="AY310" s="161" t="s">
        <v>126</v>
      </c>
    </row>
    <row r="311" spans="2:65" s="12" customFormat="1" ht="11.25">
      <c r="B311" s="145"/>
      <c r="D311" s="146" t="s">
        <v>134</v>
      </c>
      <c r="E311" s="147" t="s">
        <v>1</v>
      </c>
      <c r="F311" s="148" t="s">
        <v>86</v>
      </c>
      <c r="H311" s="149">
        <v>2</v>
      </c>
      <c r="I311" s="150"/>
      <c r="L311" s="145"/>
      <c r="M311" s="151"/>
      <c r="T311" s="152"/>
      <c r="AT311" s="147" t="s">
        <v>134</v>
      </c>
      <c r="AU311" s="147" t="s">
        <v>86</v>
      </c>
      <c r="AV311" s="12" t="s">
        <v>86</v>
      </c>
      <c r="AW311" s="12" t="s">
        <v>32</v>
      </c>
      <c r="AX311" s="12" t="s">
        <v>76</v>
      </c>
      <c r="AY311" s="147" t="s">
        <v>126</v>
      </c>
    </row>
    <row r="312" spans="2:65" s="13" customFormat="1" ht="11.25">
      <c r="B312" s="153"/>
      <c r="D312" s="146" t="s">
        <v>134</v>
      </c>
      <c r="E312" s="154" t="s">
        <v>1</v>
      </c>
      <c r="F312" s="155" t="s">
        <v>136</v>
      </c>
      <c r="H312" s="156">
        <v>2</v>
      </c>
      <c r="I312" s="157"/>
      <c r="L312" s="153"/>
      <c r="M312" s="158"/>
      <c r="T312" s="159"/>
      <c r="AT312" s="154" t="s">
        <v>134</v>
      </c>
      <c r="AU312" s="154" t="s">
        <v>86</v>
      </c>
      <c r="AV312" s="13" t="s">
        <v>133</v>
      </c>
      <c r="AW312" s="13" t="s">
        <v>32</v>
      </c>
      <c r="AX312" s="13" t="s">
        <v>84</v>
      </c>
      <c r="AY312" s="154" t="s">
        <v>126</v>
      </c>
    </row>
    <row r="313" spans="2:65" s="1" customFormat="1" ht="24.2" customHeight="1">
      <c r="B313" s="32"/>
      <c r="C313" s="132" t="s">
        <v>285</v>
      </c>
      <c r="D313" s="132" t="s">
        <v>128</v>
      </c>
      <c r="E313" s="133" t="s">
        <v>407</v>
      </c>
      <c r="F313" s="134" t="s">
        <v>408</v>
      </c>
      <c r="G313" s="135" t="s">
        <v>277</v>
      </c>
      <c r="H313" s="136">
        <v>3</v>
      </c>
      <c r="I313" s="137"/>
      <c r="J313" s="138">
        <f>ROUND(I313*H313,2)</f>
        <v>0</v>
      </c>
      <c r="K313" s="134" t="s">
        <v>132</v>
      </c>
      <c r="L313" s="32"/>
      <c r="M313" s="139" t="s">
        <v>1</v>
      </c>
      <c r="N313" s="140" t="s">
        <v>41</v>
      </c>
      <c r="P313" s="141">
        <f>O313*H313</f>
        <v>0</v>
      </c>
      <c r="Q313" s="141">
        <v>0</v>
      </c>
      <c r="R313" s="141">
        <f>Q313*H313</f>
        <v>0</v>
      </c>
      <c r="S313" s="141">
        <v>0</v>
      </c>
      <c r="T313" s="142">
        <f>S313*H313</f>
        <v>0</v>
      </c>
      <c r="AR313" s="143" t="s">
        <v>133</v>
      </c>
      <c r="AT313" s="143" t="s">
        <v>128</v>
      </c>
      <c r="AU313" s="143" t="s">
        <v>86</v>
      </c>
      <c r="AY313" s="17" t="s">
        <v>126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84</v>
      </c>
      <c r="BK313" s="144">
        <f>ROUND(I313*H313,2)</f>
        <v>0</v>
      </c>
      <c r="BL313" s="17" t="s">
        <v>133</v>
      </c>
      <c r="BM313" s="143" t="s">
        <v>409</v>
      </c>
    </row>
    <row r="314" spans="2:65" s="1" customFormat="1" ht="24.2" customHeight="1">
      <c r="B314" s="32"/>
      <c r="C314" s="167" t="s">
        <v>410</v>
      </c>
      <c r="D314" s="167" t="s">
        <v>236</v>
      </c>
      <c r="E314" s="168" t="s">
        <v>411</v>
      </c>
      <c r="F314" s="169" t="s">
        <v>412</v>
      </c>
      <c r="G314" s="170" t="s">
        <v>277</v>
      </c>
      <c r="H314" s="171">
        <v>2</v>
      </c>
      <c r="I314" s="172"/>
      <c r="J314" s="173">
        <f>ROUND(I314*H314,2)</f>
        <v>0</v>
      </c>
      <c r="K314" s="169" t="s">
        <v>132</v>
      </c>
      <c r="L314" s="174"/>
      <c r="M314" s="175" t="s">
        <v>1</v>
      </c>
      <c r="N314" s="176" t="s">
        <v>41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148</v>
      </c>
      <c r="AT314" s="143" t="s">
        <v>236</v>
      </c>
      <c r="AU314" s="143" t="s">
        <v>86</v>
      </c>
      <c r="AY314" s="17" t="s">
        <v>126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84</v>
      </c>
      <c r="BK314" s="144">
        <f>ROUND(I314*H314,2)</f>
        <v>0</v>
      </c>
      <c r="BL314" s="17" t="s">
        <v>133</v>
      </c>
      <c r="BM314" s="143" t="s">
        <v>413</v>
      </c>
    </row>
    <row r="315" spans="2:65" s="1" customFormat="1" ht="24.2" customHeight="1">
      <c r="B315" s="32"/>
      <c r="C315" s="167" t="s">
        <v>288</v>
      </c>
      <c r="D315" s="167" t="s">
        <v>236</v>
      </c>
      <c r="E315" s="168" t="s">
        <v>414</v>
      </c>
      <c r="F315" s="169" t="s">
        <v>415</v>
      </c>
      <c r="G315" s="170" t="s">
        <v>277</v>
      </c>
      <c r="H315" s="171">
        <v>4</v>
      </c>
      <c r="I315" s="172"/>
      <c r="J315" s="173">
        <f>ROUND(I315*H315,2)</f>
        <v>0</v>
      </c>
      <c r="K315" s="169" t="s">
        <v>132</v>
      </c>
      <c r="L315" s="174"/>
      <c r="M315" s="175" t="s">
        <v>1</v>
      </c>
      <c r="N315" s="176" t="s">
        <v>41</v>
      </c>
      <c r="P315" s="141">
        <f>O315*H315</f>
        <v>0</v>
      </c>
      <c r="Q315" s="141">
        <v>0</v>
      </c>
      <c r="R315" s="141">
        <f>Q315*H315</f>
        <v>0</v>
      </c>
      <c r="S315" s="141">
        <v>0</v>
      </c>
      <c r="T315" s="142">
        <f>S315*H315</f>
        <v>0</v>
      </c>
      <c r="AR315" s="143" t="s">
        <v>148</v>
      </c>
      <c r="AT315" s="143" t="s">
        <v>236</v>
      </c>
      <c r="AU315" s="143" t="s">
        <v>86</v>
      </c>
      <c r="AY315" s="17" t="s">
        <v>126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7" t="s">
        <v>84</v>
      </c>
      <c r="BK315" s="144">
        <f>ROUND(I315*H315,2)</f>
        <v>0</v>
      </c>
      <c r="BL315" s="17" t="s">
        <v>133</v>
      </c>
      <c r="BM315" s="143" t="s">
        <v>416</v>
      </c>
    </row>
    <row r="316" spans="2:65" s="1" customFormat="1" ht="24.2" customHeight="1">
      <c r="B316" s="32"/>
      <c r="C316" s="132" t="s">
        <v>417</v>
      </c>
      <c r="D316" s="132" t="s">
        <v>128</v>
      </c>
      <c r="E316" s="133" t="s">
        <v>418</v>
      </c>
      <c r="F316" s="134" t="s">
        <v>419</v>
      </c>
      <c r="G316" s="135" t="s">
        <v>277</v>
      </c>
      <c r="H316" s="136">
        <v>1</v>
      </c>
      <c r="I316" s="137"/>
      <c r="J316" s="138">
        <f>ROUND(I316*H316,2)</f>
        <v>0</v>
      </c>
      <c r="K316" s="134" t="s">
        <v>1</v>
      </c>
      <c r="L316" s="32"/>
      <c r="M316" s="139" t="s">
        <v>1</v>
      </c>
      <c r="N316" s="140" t="s">
        <v>41</v>
      </c>
      <c r="P316" s="141">
        <f>O316*H316</f>
        <v>0</v>
      </c>
      <c r="Q316" s="141">
        <v>0</v>
      </c>
      <c r="R316" s="141">
        <f>Q316*H316</f>
        <v>0</v>
      </c>
      <c r="S316" s="141">
        <v>0</v>
      </c>
      <c r="T316" s="142">
        <f>S316*H316</f>
        <v>0</v>
      </c>
      <c r="AR316" s="143" t="s">
        <v>133</v>
      </c>
      <c r="AT316" s="143" t="s">
        <v>128</v>
      </c>
      <c r="AU316" s="143" t="s">
        <v>86</v>
      </c>
      <c r="AY316" s="17" t="s">
        <v>126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7" t="s">
        <v>84</v>
      </c>
      <c r="BK316" s="144">
        <f>ROUND(I316*H316,2)</f>
        <v>0</v>
      </c>
      <c r="BL316" s="17" t="s">
        <v>133</v>
      </c>
      <c r="BM316" s="143" t="s">
        <v>420</v>
      </c>
    </row>
    <row r="317" spans="2:65" s="14" customFormat="1" ht="11.25">
      <c r="B317" s="160"/>
      <c r="D317" s="146" t="s">
        <v>134</v>
      </c>
      <c r="E317" s="161" t="s">
        <v>1</v>
      </c>
      <c r="F317" s="162" t="s">
        <v>421</v>
      </c>
      <c r="H317" s="161" t="s">
        <v>1</v>
      </c>
      <c r="I317" s="163"/>
      <c r="L317" s="160"/>
      <c r="M317" s="164"/>
      <c r="T317" s="165"/>
      <c r="AT317" s="161" t="s">
        <v>134</v>
      </c>
      <c r="AU317" s="161" t="s">
        <v>86</v>
      </c>
      <c r="AV317" s="14" t="s">
        <v>84</v>
      </c>
      <c r="AW317" s="14" t="s">
        <v>32</v>
      </c>
      <c r="AX317" s="14" t="s">
        <v>76</v>
      </c>
      <c r="AY317" s="161" t="s">
        <v>126</v>
      </c>
    </row>
    <row r="318" spans="2:65" s="12" customFormat="1" ht="11.25">
      <c r="B318" s="145"/>
      <c r="D318" s="146" t="s">
        <v>134</v>
      </c>
      <c r="E318" s="147" t="s">
        <v>1</v>
      </c>
      <c r="F318" s="148" t="s">
        <v>84</v>
      </c>
      <c r="H318" s="149">
        <v>1</v>
      </c>
      <c r="I318" s="150"/>
      <c r="L318" s="145"/>
      <c r="M318" s="151"/>
      <c r="T318" s="152"/>
      <c r="AT318" s="147" t="s">
        <v>134</v>
      </c>
      <c r="AU318" s="147" t="s">
        <v>86</v>
      </c>
      <c r="AV318" s="12" t="s">
        <v>86</v>
      </c>
      <c r="AW318" s="12" t="s">
        <v>32</v>
      </c>
      <c r="AX318" s="12" t="s">
        <v>76</v>
      </c>
      <c r="AY318" s="147" t="s">
        <v>126</v>
      </c>
    </row>
    <row r="319" spans="2:65" s="13" customFormat="1" ht="11.25">
      <c r="B319" s="153"/>
      <c r="D319" s="146" t="s">
        <v>134</v>
      </c>
      <c r="E319" s="154" t="s">
        <v>1</v>
      </c>
      <c r="F319" s="155" t="s">
        <v>136</v>
      </c>
      <c r="H319" s="156">
        <v>1</v>
      </c>
      <c r="I319" s="157"/>
      <c r="L319" s="153"/>
      <c r="M319" s="158"/>
      <c r="T319" s="159"/>
      <c r="AT319" s="154" t="s">
        <v>134</v>
      </c>
      <c r="AU319" s="154" t="s">
        <v>86</v>
      </c>
      <c r="AV319" s="13" t="s">
        <v>133</v>
      </c>
      <c r="AW319" s="13" t="s">
        <v>32</v>
      </c>
      <c r="AX319" s="13" t="s">
        <v>84</v>
      </c>
      <c r="AY319" s="154" t="s">
        <v>126</v>
      </c>
    </row>
    <row r="320" spans="2:65" s="1" customFormat="1" ht="24.2" customHeight="1">
      <c r="B320" s="32"/>
      <c r="C320" s="132" t="s">
        <v>292</v>
      </c>
      <c r="D320" s="132" t="s">
        <v>128</v>
      </c>
      <c r="E320" s="133" t="s">
        <v>422</v>
      </c>
      <c r="F320" s="134" t="s">
        <v>423</v>
      </c>
      <c r="G320" s="135" t="s">
        <v>277</v>
      </c>
      <c r="H320" s="136">
        <v>3</v>
      </c>
      <c r="I320" s="137"/>
      <c r="J320" s="138">
        <f>ROUND(I320*H320,2)</f>
        <v>0</v>
      </c>
      <c r="K320" s="134" t="s">
        <v>132</v>
      </c>
      <c r="L320" s="32"/>
      <c r="M320" s="139" t="s">
        <v>1</v>
      </c>
      <c r="N320" s="140" t="s">
        <v>41</v>
      </c>
      <c r="P320" s="141">
        <f>O320*H320</f>
        <v>0</v>
      </c>
      <c r="Q320" s="141">
        <v>0</v>
      </c>
      <c r="R320" s="141">
        <f>Q320*H320</f>
        <v>0</v>
      </c>
      <c r="S320" s="141">
        <v>0</v>
      </c>
      <c r="T320" s="142">
        <f>S320*H320</f>
        <v>0</v>
      </c>
      <c r="AR320" s="143" t="s">
        <v>133</v>
      </c>
      <c r="AT320" s="143" t="s">
        <v>128</v>
      </c>
      <c r="AU320" s="143" t="s">
        <v>86</v>
      </c>
      <c r="AY320" s="17" t="s">
        <v>126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7" t="s">
        <v>84</v>
      </c>
      <c r="BK320" s="144">
        <f>ROUND(I320*H320,2)</f>
        <v>0</v>
      </c>
      <c r="BL320" s="17" t="s">
        <v>133</v>
      </c>
      <c r="BM320" s="143" t="s">
        <v>424</v>
      </c>
    </row>
    <row r="321" spans="2:65" s="1" customFormat="1" ht="44.25" customHeight="1">
      <c r="B321" s="32"/>
      <c r="C321" s="132" t="s">
        <v>425</v>
      </c>
      <c r="D321" s="132" t="s">
        <v>128</v>
      </c>
      <c r="E321" s="133" t="s">
        <v>426</v>
      </c>
      <c r="F321" s="134" t="s">
        <v>427</v>
      </c>
      <c r="G321" s="135" t="s">
        <v>277</v>
      </c>
      <c r="H321" s="136">
        <v>3</v>
      </c>
      <c r="I321" s="137"/>
      <c r="J321" s="138">
        <f>ROUND(I321*H321,2)</f>
        <v>0</v>
      </c>
      <c r="K321" s="134" t="s">
        <v>132</v>
      </c>
      <c r="L321" s="32"/>
      <c r="M321" s="139" t="s">
        <v>1</v>
      </c>
      <c r="N321" s="140" t="s">
        <v>41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133</v>
      </c>
      <c r="AT321" s="143" t="s">
        <v>128</v>
      </c>
      <c r="AU321" s="143" t="s">
        <v>86</v>
      </c>
      <c r="AY321" s="17" t="s">
        <v>126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84</v>
      </c>
      <c r="BK321" s="144">
        <f>ROUND(I321*H321,2)</f>
        <v>0</v>
      </c>
      <c r="BL321" s="17" t="s">
        <v>133</v>
      </c>
      <c r="BM321" s="143" t="s">
        <v>428</v>
      </c>
    </row>
    <row r="322" spans="2:65" s="1" customFormat="1" ht="33" customHeight="1">
      <c r="B322" s="32"/>
      <c r="C322" s="167" t="s">
        <v>295</v>
      </c>
      <c r="D322" s="167" t="s">
        <v>236</v>
      </c>
      <c r="E322" s="168" t="s">
        <v>429</v>
      </c>
      <c r="F322" s="169" t="s">
        <v>430</v>
      </c>
      <c r="G322" s="170" t="s">
        <v>277</v>
      </c>
      <c r="H322" s="171">
        <v>2</v>
      </c>
      <c r="I322" s="172"/>
      <c r="J322" s="173">
        <f>ROUND(I322*H322,2)</f>
        <v>0</v>
      </c>
      <c r="K322" s="169" t="s">
        <v>132</v>
      </c>
      <c r="L322" s="174"/>
      <c r="M322" s="175" t="s">
        <v>1</v>
      </c>
      <c r="N322" s="176" t="s">
        <v>41</v>
      </c>
      <c r="P322" s="141">
        <f>O322*H322</f>
        <v>0</v>
      </c>
      <c r="Q322" s="141">
        <v>0</v>
      </c>
      <c r="R322" s="141">
        <f>Q322*H322</f>
        <v>0</v>
      </c>
      <c r="S322" s="141">
        <v>0</v>
      </c>
      <c r="T322" s="142">
        <f>S322*H322</f>
        <v>0</v>
      </c>
      <c r="AR322" s="143" t="s">
        <v>148</v>
      </c>
      <c r="AT322" s="143" t="s">
        <v>236</v>
      </c>
      <c r="AU322" s="143" t="s">
        <v>86</v>
      </c>
      <c r="AY322" s="17" t="s">
        <v>126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7" t="s">
        <v>84</v>
      </c>
      <c r="BK322" s="144">
        <f>ROUND(I322*H322,2)</f>
        <v>0</v>
      </c>
      <c r="BL322" s="17" t="s">
        <v>133</v>
      </c>
      <c r="BM322" s="143" t="s">
        <v>431</v>
      </c>
    </row>
    <row r="323" spans="2:65" s="11" customFormat="1" ht="22.9" customHeight="1">
      <c r="B323" s="120"/>
      <c r="D323" s="121" t="s">
        <v>75</v>
      </c>
      <c r="E323" s="130" t="s">
        <v>166</v>
      </c>
      <c r="F323" s="130" t="s">
        <v>432</v>
      </c>
      <c r="I323" s="123"/>
      <c r="J323" s="131">
        <f>BK323</f>
        <v>0</v>
      </c>
      <c r="L323" s="120"/>
      <c r="M323" s="125"/>
      <c r="P323" s="126">
        <f>SUM(P324:P345)</f>
        <v>0</v>
      </c>
      <c r="R323" s="126">
        <f>SUM(R324:R345)</f>
        <v>0</v>
      </c>
      <c r="T323" s="127">
        <f>SUM(T324:T345)</f>
        <v>0</v>
      </c>
      <c r="AR323" s="121" t="s">
        <v>84</v>
      </c>
      <c r="AT323" s="128" t="s">
        <v>75</v>
      </c>
      <c r="AU323" s="128" t="s">
        <v>84</v>
      </c>
      <c r="AY323" s="121" t="s">
        <v>126</v>
      </c>
      <c r="BK323" s="129">
        <f>SUM(BK324:BK345)</f>
        <v>0</v>
      </c>
    </row>
    <row r="324" spans="2:65" s="1" customFormat="1" ht="49.15" customHeight="1">
      <c r="B324" s="32"/>
      <c r="C324" s="132" t="s">
        <v>433</v>
      </c>
      <c r="D324" s="132" t="s">
        <v>128</v>
      </c>
      <c r="E324" s="133" t="s">
        <v>434</v>
      </c>
      <c r="F324" s="134" t="s">
        <v>435</v>
      </c>
      <c r="G324" s="135" t="s">
        <v>159</v>
      </c>
      <c r="H324" s="136">
        <v>119.46</v>
      </c>
      <c r="I324" s="137"/>
      <c r="J324" s="138">
        <f>ROUND(I324*H324,2)</f>
        <v>0</v>
      </c>
      <c r="K324" s="134" t="s">
        <v>132</v>
      </c>
      <c r="L324" s="32"/>
      <c r="M324" s="139" t="s">
        <v>1</v>
      </c>
      <c r="N324" s="140" t="s">
        <v>41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133</v>
      </c>
      <c r="AT324" s="143" t="s">
        <v>128</v>
      </c>
      <c r="AU324" s="143" t="s">
        <v>86</v>
      </c>
      <c r="AY324" s="17" t="s">
        <v>126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84</v>
      </c>
      <c r="BK324" s="144">
        <f>ROUND(I324*H324,2)</f>
        <v>0</v>
      </c>
      <c r="BL324" s="17" t="s">
        <v>133</v>
      </c>
      <c r="BM324" s="143" t="s">
        <v>436</v>
      </c>
    </row>
    <row r="325" spans="2:65" s="1" customFormat="1" ht="16.5" customHeight="1">
      <c r="B325" s="32"/>
      <c r="C325" s="167" t="s">
        <v>299</v>
      </c>
      <c r="D325" s="167" t="s">
        <v>236</v>
      </c>
      <c r="E325" s="168" t="s">
        <v>437</v>
      </c>
      <c r="F325" s="169" t="s">
        <v>438</v>
      </c>
      <c r="G325" s="170" t="s">
        <v>159</v>
      </c>
      <c r="H325" s="171">
        <v>121.849</v>
      </c>
      <c r="I325" s="172"/>
      <c r="J325" s="173">
        <f>ROUND(I325*H325,2)</f>
        <v>0</v>
      </c>
      <c r="K325" s="169" t="s">
        <v>1</v>
      </c>
      <c r="L325" s="174"/>
      <c r="M325" s="175" t="s">
        <v>1</v>
      </c>
      <c r="N325" s="176" t="s">
        <v>41</v>
      </c>
      <c r="P325" s="141">
        <f>O325*H325</f>
        <v>0</v>
      </c>
      <c r="Q325" s="141">
        <v>0</v>
      </c>
      <c r="R325" s="141">
        <f>Q325*H325</f>
        <v>0</v>
      </c>
      <c r="S325" s="141">
        <v>0</v>
      </c>
      <c r="T325" s="142">
        <f>S325*H325</f>
        <v>0</v>
      </c>
      <c r="AR325" s="143" t="s">
        <v>148</v>
      </c>
      <c r="AT325" s="143" t="s">
        <v>236</v>
      </c>
      <c r="AU325" s="143" t="s">
        <v>86</v>
      </c>
      <c r="AY325" s="17" t="s">
        <v>126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7" t="s">
        <v>84</v>
      </c>
      <c r="BK325" s="144">
        <f>ROUND(I325*H325,2)</f>
        <v>0</v>
      </c>
      <c r="BL325" s="17" t="s">
        <v>133</v>
      </c>
      <c r="BM325" s="143" t="s">
        <v>439</v>
      </c>
    </row>
    <row r="326" spans="2:65" s="12" customFormat="1" ht="11.25">
      <c r="B326" s="145"/>
      <c r="D326" s="146" t="s">
        <v>134</v>
      </c>
      <c r="E326" s="147" t="s">
        <v>1</v>
      </c>
      <c r="F326" s="148" t="s">
        <v>440</v>
      </c>
      <c r="H326" s="149">
        <v>121.849</v>
      </c>
      <c r="I326" s="150"/>
      <c r="L326" s="145"/>
      <c r="M326" s="151"/>
      <c r="T326" s="152"/>
      <c r="AT326" s="147" t="s">
        <v>134</v>
      </c>
      <c r="AU326" s="147" t="s">
        <v>86</v>
      </c>
      <c r="AV326" s="12" t="s">
        <v>86</v>
      </c>
      <c r="AW326" s="12" t="s">
        <v>32</v>
      </c>
      <c r="AX326" s="12" t="s">
        <v>76</v>
      </c>
      <c r="AY326" s="147" t="s">
        <v>126</v>
      </c>
    </row>
    <row r="327" spans="2:65" s="13" customFormat="1" ht="11.25">
      <c r="B327" s="153"/>
      <c r="D327" s="146" t="s">
        <v>134</v>
      </c>
      <c r="E327" s="154" t="s">
        <v>1</v>
      </c>
      <c r="F327" s="155" t="s">
        <v>136</v>
      </c>
      <c r="H327" s="156">
        <v>121.849</v>
      </c>
      <c r="I327" s="157"/>
      <c r="L327" s="153"/>
      <c r="M327" s="158"/>
      <c r="T327" s="159"/>
      <c r="AT327" s="154" t="s">
        <v>134</v>
      </c>
      <c r="AU327" s="154" t="s">
        <v>86</v>
      </c>
      <c r="AV327" s="13" t="s">
        <v>133</v>
      </c>
      <c r="AW327" s="13" t="s">
        <v>32</v>
      </c>
      <c r="AX327" s="13" t="s">
        <v>84</v>
      </c>
      <c r="AY327" s="154" t="s">
        <v>126</v>
      </c>
    </row>
    <row r="328" spans="2:65" s="1" customFormat="1" ht="37.9" customHeight="1">
      <c r="B328" s="32"/>
      <c r="C328" s="132" t="s">
        <v>441</v>
      </c>
      <c r="D328" s="132" t="s">
        <v>128</v>
      </c>
      <c r="E328" s="133" t="s">
        <v>442</v>
      </c>
      <c r="F328" s="134" t="s">
        <v>443</v>
      </c>
      <c r="G328" s="135" t="s">
        <v>159</v>
      </c>
      <c r="H328" s="136">
        <v>13</v>
      </c>
      <c r="I328" s="137"/>
      <c r="J328" s="138">
        <f>ROUND(I328*H328,2)</f>
        <v>0</v>
      </c>
      <c r="K328" s="134" t="s">
        <v>132</v>
      </c>
      <c r="L328" s="32"/>
      <c r="M328" s="139" t="s">
        <v>1</v>
      </c>
      <c r="N328" s="140" t="s">
        <v>41</v>
      </c>
      <c r="P328" s="141">
        <f>O328*H328</f>
        <v>0</v>
      </c>
      <c r="Q328" s="141">
        <v>0</v>
      </c>
      <c r="R328" s="141">
        <f>Q328*H328</f>
        <v>0</v>
      </c>
      <c r="S328" s="141">
        <v>0</v>
      </c>
      <c r="T328" s="142">
        <f>S328*H328</f>
        <v>0</v>
      </c>
      <c r="AR328" s="143" t="s">
        <v>133</v>
      </c>
      <c r="AT328" s="143" t="s">
        <v>128</v>
      </c>
      <c r="AU328" s="143" t="s">
        <v>86</v>
      </c>
      <c r="AY328" s="17" t="s">
        <v>126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7" t="s">
        <v>84</v>
      </c>
      <c r="BK328" s="144">
        <f>ROUND(I328*H328,2)</f>
        <v>0</v>
      </c>
      <c r="BL328" s="17" t="s">
        <v>133</v>
      </c>
      <c r="BM328" s="143" t="s">
        <v>444</v>
      </c>
    </row>
    <row r="329" spans="2:65" s="1" customFormat="1" ht="37.9" customHeight="1">
      <c r="B329" s="32"/>
      <c r="C329" s="167" t="s">
        <v>304</v>
      </c>
      <c r="D329" s="167" t="s">
        <v>236</v>
      </c>
      <c r="E329" s="168" t="s">
        <v>445</v>
      </c>
      <c r="F329" s="169" t="s">
        <v>446</v>
      </c>
      <c r="G329" s="170" t="s">
        <v>159</v>
      </c>
      <c r="H329" s="171">
        <v>13</v>
      </c>
      <c r="I329" s="172"/>
      <c r="J329" s="173">
        <f>ROUND(I329*H329,2)</f>
        <v>0</v>
      </c>
      <c r="K329" s="169" t="s">
        <v>132</v>
      </c>
      <c r="L329" s="174"/>
      <c r="M329" s="175" t="s">
        <v>1</v>
      </c>
      <c r="N329" s="176" t="s">
        <v>41</v>
      </c>
      <c r="P329" s="141">
        <f>O329*H329</f>
        <v>0</v>
      </c>
      <c r="Q329" s="141">
        <v>0</v>
      </c>
      <c r="R329" s="141">
        <f>Q329*H329</f>
        <v>0</v>
      </c>
      <c r="S329" s="141">
        <v>0</v>
      </c>
      <c r="T329" s="142">
        <f>S329*H329</f>
        <v>0</v>
      </c>
      <c r="AR329" s="143" t="s">
        <v>148</v>
      </c>
      <c r="AT329" s="143" t="s">
        <v>236</v>
      </c>
      <c r="AU329" s="143" t="s">
        <v>86</v>
      </c>
      <c r="AY329" s="17" t="s">
        <v>126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84</v>
      </c>
      <c r="BK329" s="144">
        <f>ROUND(I329*H329,2)</f>
        <v>0</v>
      </c>
      <c r="BL329" s="17" t="s">
        <v>133</v>
      </c>
      <c r="BM329" s="143" t="s">
        <v>447</v>
      </c>
    </row>
    <row r="330" spans="2:65" s="1" customFormat="1" ht="37.9" customHeight="1">
      <c r="B330" s="32"/>
      <c r="C330" s="132" t="s">
        <v>448</v>
      </c>
      <c r="D330" s="132" t="s">
        <v>128</v>
      </c>
      <c r="E330" s="133" t="s">
        <v>449</v>
      </c>
      <c r="F330" s="134" t="s">
        <v>450</v>
      </c>
      <c r="G330" s="135" t="s">
        <v>159</v>
      </c>
      <c r="H330" s="136">
        <v>119.46</v>
      </c>
      <c r="I330" s="137"/>
      <c r="J330" s="138">
        <f>ROUND(I330*H330,2)</f>
        <v>0</v>
      </c>
      <c r="K330" s="134" t="s">
        <v>132</v>
      </c>
      <c r="L330" s="32"/>
      <c r="M330" s="139" t="s">
        <v>1</v>
      </c>
      <c r="N330" s="140" t="s">
        <v>41</v>
      </c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143" t="s">
        <v>133</v>
      </c>
      <c r="AT330" s="143" t="s">
        <v>128</v>
      </c>
      <c r="AU330" s="143" t="s">
        <v>86</v>
      </c>
      <c r="AY330" s="17" t="s">
        <v>126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7" t="s">
        <v>84</v>
      </c>
      <c r="BK330" s="144">
        <f>ROUND(I330*H330,2)</f>
        <v>0</v>
      </c>
      <c r="BL330" s="17" t="s">
        <v>133</v>
      </c>
      <c r="BM330" s="143" t="s">
        <v>451</v>
      </c>
    </row>
    <row r="331" spans="2:65" s="12" customFormat="1" ht="11.25">
      <c r="B331" s="145"/>
      <c r="D331" s="146" t="s">
        <v>134</v>
      </c>
      <c r="E331" s="147" t="s">
        <v>1</v>
      </c>
      <c r="F331" s="148" t="s">
        <v>452</v>
      </c>
      <c r="H331" s="149">
        <v>119.46</v>
      </c>
      <c r="I331" s="150"/>
      <c r="L331" s="145"/>
      <c r="M331" s="151"/>
      <c r="T331" s="152"/>
      <c r="AT331" s="147" t="s">
        <v>134</v>
      </c>
      <c r="AU331" s="147" t="s">
        <v>86</v>
      </c>
      <c r="AV331" s="12" t="s">
        <v>86</v>
      </c>
      <c r="AW331" s="12" t="s">
        <v>32</v>
      </c>
      <c r="AX331" s="12" t="s">
        <v>76</v>
      </c>
      <c r="AY331" s="147" t="s">
        <v>126</v>
      </c>
    </row>
    <row r="332" spans="2:65" s="13" customFormat="1" ht="11.25">
      <c r="B332" s="153"/>
      <c r="D332" s="146" t="s">
        <v>134</v>
      </c>
      <c r="E332" s="154" t="s">
        <v>1</v>
      </c>
      <c r="F332" s="155" t="s">
        <v>136</v>
      </c>
      <c r="H332" s="156">
        <v>119.46</v>
      </c>
      <c r="I332" s="157"/>
      <c r="L332" s="153"/>
      <c r="M332" s="158"/>
      <c r="T332" s="159"/>
      <c r="AT332" s="154" t="s">
        <v>134</v>
      </c>
      <c r="AU332" s="154" t="s">
        <v>86</v>
      </c>
      <c r="AV332" s="13" t="s">
        <v>133</v>
      </c>
      <c r="AW332" s="13" t="s">
        <v>32</v>
      </c>
      <c r="AX332" s="13" t="s">
        <v>84</v>
      </c>
      <c r="AY332" s="154" t="s">
        <v>126</v>
      </c>
    </row>
    <row r="333" spans="2:65" s="1" customFormat="1" ht="55.5" customHeight="1">
      <c r="B333" s="32"/>
      <c r="C333" s="132" t="s">
        <v>308</v>
      </c>
      <c r="D333" s="132" t="s">
        <v>128</v>
      </c>
      <c r="E333" s="133" t="s">
        <v>453</v>
      </c>
      <c r="F333" s="134" t="s">
        <v>454</v>
      </c>
      <c r="G333" s="135" t="s">
        <v>159</v>
      </c>
      <c r="H333" s="136">
        <v>119.46</v>
      </c>
      <c r="I333" s="137"/>
      <c r="J333" s="138">
        <f>ROUND(I333*H333,2)</f>
        <v>0</v>
      </c>
      <c r="K333" s="134" t="s">
        <v>132</v>
      </c>
      <c r="L333" s="32"/>
      <c r="M333" s="139" t="s">
        <v>1</v>
      </c>
      <c r="N333" s="140" t="s">
        <v>41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133</v>
      </c>
      <c r="AT333" s="143" t="s">
        <v>128</v>
      </c>
      <c r="AU333" s="143" t="s">
        <v>86</v>
      </c>
      <c r="AY333" s="17" t="s">
        <v>126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7" t="s">
        <v>84</v>
      </c>
      <c r="BK333" s="144">
        <f>ROUND(I333*H333,2)</f>
        <v>0</v>
      </c>
      <c r="BL333" s="17" t="s">
        <v>133</v>
      </c>
      <c r="BM333" s="143" t="s">
        <v>455</v>
      </c>
    </row>
    <row r="334" spans="2:65" s="12" customFormat="1" ht="11.25">
      <c r="B334" s="145"/>
      <c r="D334" s="146" t="s">
        <v>134</v>
      </c>
      <c r="E334" s="147" t="s">
        <v>1</v>
      </c>
      <c r="F334" s="148" t="s">
        <v>452</v>
      </c>
      <c r="H334" s="149">
        <v>119.46</v>
      </c>
      <c r="I334" s="150"/>
      <c r="L334" s="145"/>
      <c r="M334" s="151"/>
      <c r="T334" s="152"/>
      <c r="AT334" s="147" t="s">
        <v>134</v>
      </c>
      <c r="AU334" s="147" t="s">
        <v>86</v>
      </c>
      <c r="AV334" s="12" t="s">
        <v>86</v>
      </c>
      <c r="AW334" s="12" t="s">
        <v>32</v>
      </c>
      <c r="AX334" s="12" t="s">
        <v>76</v>
      </c>
      <c r="AY334" s="147" t="s">
        <v>126</v>
      </c>
    </row>
    <row r="335" spans="2:65" s="13" customFormat="1" ht="11.25">
      <c r="B335" s="153"/>
      <c r="D335" s="146" t="s">
        <v>134</v>
      </c>
      <c r="E335" s="154" t="s">
        <v>1</v>
      </c>
      <c r="F335" s="155" t="s">
        <v>136</v>
      </c>
      <c r="H335" s="156">
        <v>119.46</v>
      </c>
      <c r="I335" s="157"/>
      <c r="L335" s="153"/>
      <c r="M335" s="158"/>
      <c r="T335" s="159"/>
      <c r="AT335" s="154" t="s">
        <v>134</v>
      </c>
      <c r="AU335" s="154" t="s">
        <v>86</v>
      </c>
      <c r="AV335" s="13" t="s">
        <v>133</v>
      </c>
      <c r="AW335" s="13" t="s">
        <v>32</v>
      </c>
      <c r="AX335" s="13" t="s">
        <v>84</v>
      </c>
      <c r="AY335" s="154" t="s">
        <v>126</v>
      </c>
    </row>
    <row r="336" spans="2:65" s="1" customFormat="1" ht="37.9" customHeight="1">
      <c r="B336" s="32"/>
      <c r="C336" s="132" t="s">
        <v>456</v>
      </c>
      <c r="D336" s="132" t="s">
        <v>128</v>
      </c>
      <c r="E336" s="133" t="s">
        <v>457</v>
      </c>
      <c r="F336" s="134" t="s">
        <v>458</v>
      </c>
      <c r="G336" s="135" t="s">
        <v>159</v>
      </c>
      <c r="H336" s="136">
        <v>119.46</v>
      </c>
      <c r="I336" s="137"/>
      <c r="J336" s="138">
        <f>ROUND(I336*H336,2)</f>
        <v>0</v>
      </c>
      <c r="K336" s="134" t="s">
        <v>132</v>
      </c>
      <c r="L336" s="32"/>
      <c r="M336" s="139" t="s">
        <v>1</v>
      </c>
      <c r="N336" s="140" t="s">
        <v>41</v>
      </c>
      <c r="P336" s="141">
        <f>O336*H336</f>
        <v>0</v>
      </c>
      <c r="Q336" s="141">
        <v>0</v>
      </c>
      <c r="R336" s="141">
        <f>Q336*H336</f>
        <v>0</v>
      </c>
      <c r="S336" s="141">
        <v>0</v>
      </c>
      <c r="T336" s="142">
        <f>S336*H336</f>
        <v>0</v>
      </c>
      <c r="AR336" s="143" t="s">
        <v>133</v>
      </c>
      <c r="AT336" s="143" t="s">
        <v>128</v>
      </c>
      <c r="AU336" s="143" t="s">
        <v>86</v>
      </c>
      <c r="AY336" s="17" t="s">
        <v>126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84</v>
      </c>
      <c r="BK336" s="144">
        <f>ROUND(I336*H336,2)</f>
        <v>0</v>
      </c>
      <c r="BL336" s="17" t="s">
        <v>133</v>
      </c>
      <c r="BM336" s="143" t="s">
        <v>459</v>
      </c>
    </row>
    <row r="337" spans="2:65" s="12" customFormat="1" ht="11.25">
      <c r="B337" s="145"/>
      <c r="D337" s="146" t="s">
        <v>134</v>
      </c>
      <c r="E337" s="147" t="s">
        <v>1</v>
      </c>
      <c r="F337" s="148" t="s">
        <v>452</v>
      </c>
      <c r="H337" s="149">
        <v>119.46</v>
      </c>
      <c r="I337" s="150"/>
      <c r="L337" s="145"/>
      <c r="M337" s="151"/>
      <c r="T337" s="152"/>
      <c r="AT337" s="147" t="s">
        <v>134</v>
      </c>
      <c r="AU337" s="147" t="s">
        <v>86</v>
      </c>
      <c r="AV337" s="12" t="s">
        <v>86</v>
      </c>
      <c r="AW337" s="12" t="s">
        <v>32</v>
      </c>
      <c r="AX337" s="12" t="s">
        <v>76</v>
      </c>
      <c r="AY337" s="147" t="s">
        <v>126</v>
      </c>
    </row>
    <row r="338" spans="2:65" s="13" customFormat="1" ht="11.25">
      <c r="B338" s="153"/>
      <c r="D338" s="146" t="s">
        <v>134</v>
      </c>
      <c r="E338" s="154" t="s">
        <v>1</v>
      </c>
      <c r="F338" s="155" t="s">
        <v>136</v>
      </c>
      <c r="H338" s="156">
        <v>119.46</v>
      </c>
      <c r="I338" s="157"/>
      <c r="L338" s="153"/>
      <c r="M338" s="158"/>
      <c r="T338" s="159"/>
      <c r="AT338" s="154" t="s">
        <v>134</v>
      </c>
      <c r="AU338" s="154" t="s">
        <v>86</v>
      </c>
      <c r="AV338" s="13" t="s">
        <v>133</v>
      </c>
      <c r="AW338" s="13" t="s">
        <v>32</v>
      </c>
      <c r="AX338" s="13" t="s">
        <v>84</v>
      </c>
      <c r="AY338" s="154" t="s">
        <v>126</v>
      </c>
    </row>
    <row r="339" spans="2:65" s="1" customFormat="1" ht="24.2" customHeight="1">
      <c r="B339" s="32"/>
      <c r="C339" s="132" t="s">
        <v>311</v>
      </c>
      <c r="D339" s="132" t="s">
        <v>128</v>
      </c>
      <c r="E339" s="133" t="s">
        <v>460</v>
      </c>
      <c r="F339" s="134" t="s">
        <v>461</v>
      </c>
      <c r="G339" s="135" t="s">
        <v>159</v>
      </c>
      <c r="H339" s="136">
        <v>119.46</v>
      </c>
      <c r="I339" s="137"/>
      <c r="J339" s="138">
        <f>ROUND(I339*H339,2)</f>
        <v>0</v>
      </c>
      <c r="K339" s="134" t="s">
        <v>132</v>
      </c>
      <c r="L339" s="32"/>
      <c r="M339" s="139" t="s">
        <v>1</v>
      </c>
      <c r="N339" s="140" t="s">
        <v>41</v>
      </c>
      <c r="P339" s="141">
        <f>O339*H339</f>
        <v>0</v>
      </c>
      <c r="Q339" s="141">
        <v>0</v>
      </c>
      <c r="R339" s="141">
        <f>Q339*H339</f>
        <v>0</v>
      </c>
      <c r="S339" s="141">
        <v>0</v>
      </c>
      <c r="T339" s="142">
        <f>S339*H339</f>
        <v>0</v>
      </c>
      <c r="AR339" s="143" t="s">
        <v>133</v>
      </c>
      <c r="AT339" s="143" t="s">
        <v>128</v>
      </c>
      <c r="AU339" s="143" t="s">
        <v>86</v>
      </c>
      <c r="AY339" s="17" t="s">
        <v>126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7" t="s">
        <v>84</v>
      </c>
      <c r="BK339" s="144">
        <f>ROUND(I339*H339,2)</f>
        <v>0</v>
      </c>
      <c r="BL339" s="17" t="s">
        <v>133</v>
      </c>
      <c r="BM339" s="143" t="s">
        <v>462</v>
      </c>
    </row>
    <row r="340" spans="2:65" s="12" customFormat="1" ht="11.25">
      <c r="B340" s="145"/>
      <c r="D340" s="146" t="s">
        <v>134</v>
      </c>
      <c r="E340" s="147" t="s">
        <v>1</v>
      </c>
      <c r="F340" s="148" t="s">
        <v>452</v>
      </c>
      <c r="H340" s="149">
        <v>119.46</v>
      </c>
      <c r="I340" s="150"/>
      <c r="L340" s="145"/>
      <c r="M340" s="151"/>
      <c r="T340" s="152"/>
      <c r="AT340" s="147" t="s">
        <v>134</v>
      </c>
      <c r="AU340" s="147" t="s">
        <v>86</v>
      </c>
      <c r="AV340" s="12" t="s">
        <v>86</v>
      </c>
      <c r="AW340" s="12" t="s">
        <v>32</v>
      </c>
      <c r="AX340" s="12" t="s">
        <v>76</v>
      </c>
      <c r="AY340" s="147" t="s">
        <v>126</v>
      </c>
    </row>
    <row r="341" spans="2:65" s="13" customFormat="1" ht="11.25">
      <c r="B341" s="153"/>
      <c r="D341" s="146" t="s">
        <v>134</v>
      </c>
      <c r="E341" s="154" t="s">
        <v>1</v>
      </c>
      <c r="F341" s="155" t="s">
        <v>136</v>
      </c>
      <c r="H341" s="156">
        <v>119.46</v>
      </c>
      <c r="I341" s="157"/>
      <c r="L341" s="153"/>
      <c r="M341" s="158"/>
      <c r="T341" s="159"/>
      <c r="AT341" s="154" t="s">
        <v>134</v>
      </c>
      <c r="AU341" s="154" t="s">
        <v>86</v>
      </c>
      <c r="AV341" s="13" t="s">
        <v>133</v>
      </c>
      <c r="AW341" s="13" t="s">
        <v>32</v>
      </c>
      <c r="AX341" s="13" t="s">
        <v>84</v>
      </c>
      <c r="AY341" s="154" t="s">
        <v>126</v>
      </c>
    </row>
    <row r="342" spans="2:65" s="1" customFormat="1" ht="44.25" customHeight="1">
      <c r="B342" s="32"/>
      <c r="C342" s="132" t="s">
        <v>463</v>
      </c>
      <c r="D342" s="132" t="s">
        <v>128</v>
      </c>
      <c r="E342" s="133" t="s">
        <v>464</v>
      </c>
      <c r="F342" s="134" t="s">
        <v>465</v>
      </c>
      <c r="G342" s="135" t="s">
        <v>159</v>
      </c>
      <c r="H342" s="136">
        <v>13</v>
      </c>
      <c r="I342" s="137"/>
      <c r="J342" s="138">
        <f>ROUND(I342*H342,2)</f>
        <v>0</v>
      </c>
      <c r="K342" s="134" t="s">
        <v>132</v>
      </c>
      <c r="L342" s="32"/>
      <c r="M342" s="139" t="s">
        <v>1</v>
      </c>
      <c r="N342" s="140" t="s">
        <v>41</v>
      </c>
      <c r="P342" s="141">
        <f>O342*H342</f>
        <v>0</v>
      </c>
      <c r="Q342" s="141">
        <v>0</v>
      </c>
      <c r="R342" s="141">
        <f>Q342*H342</f>
        <v>0</v>
      </c>
      <c r="S342" s="141">
        <v>0</v>
      </c>
      <c r="T342" s="142">
        <f>S342*H342</f>
        <v>0</v>
      </c>
      <c r="AR342" s="143" t="s">
        <v>133</v>
      </c>
      <c r="AT342" s="143" t="s">
        <v>128</v>
      </c>
      <c r="AU342" s="143" t="s">
        <v>86</v>
      </c>
      <c r="AY342" s="17" t="s">
        <v>126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84</v>
      </c>
      <c r="BK342" s="144">
        <f>ROUND(I342*H342,2)</f>
        <v>0</v>
      </c>
      <c r="BL342" s="17" t="s">
        <v>133</v>
      </c>
      <c r="BM342" s="143" t="s">
        <v>466</v>
      </c>
    </row>
    <row r="343" spans="2:65" s="1" customFormat="1" ht="55.5" customHeight="1">
      <c r="B343" s="32"/>
      <c r="C343" s="132" t="s">
        <v>315</v>
      </c>
      <c r="D343" s="132" t="s">
        <v>128</v>
      </c>
      <c r="E343" s="133" t="s">
        <v>467</v>
      </c>
      <c r="F343" s="134" t="s">
        <v>468</v>
      </c>
      <c r="G343" s="135" t="s">
        <v>131</v>
      </c>
      <c r="H343" s="136">
        <v>317.166</v>
      </c>
      <c r="I343" s="137"/>
      <c r="J343" s="138">
        <f>ROUND(I343*H343,2)</f>
        <v>0</v>
      </c>
      <c r="K343" s="134" t="s">
        <v>132</v>
      </c>
      <c r="L343" s="32"/>
      <c r="M343" s="139" t="s">
        <v>1</v>
      </c>
      <c r="N343" s="140" t="s">
        <v>41</v>
      </c>
      <c r="P343" s="141">
        <f>O343*H343</f>
        <v>0</v>
      </c>
      <c r="Q343" s="141">
        <v>0</v>
      </c>
      <c r="R343" s="141">
        <f>Q343*H343</f>
        <v>0</v>
      </c>
      <c r="S343" s="141">
        <v>0</v>
      </c>
      <c r="T343" s="142">
        <f>S343*H343</f>
        <v>0</v>
      </c>
      <c r="AR343" s="143" t="s">
        <v>133</v>
      </c>
      <c r="AT343" s="143" t="s">
        <v>128</v>
      </c>
      <c r="AU343" s="143" t="s">
        <v>86</v>
      </c>
      <c r="AY343" s="17" t="s">
        <v>126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7" t="s">
        <v>84</v>
      </c>
      <c r="BK343" s="144">
        <f>ROUND(I343*H343,2)</f>
        <v>0</v>
      </c>
      <c r="BL343" s="17" t="s">
        <v>133</v>
      </c>
      <c r="BM343" s="143" t="s">
        <v>469</v>
      </c>
    </row>
    <row r="344" spans="2:65" s="12" customFormat="1" ht="11.25">
      <c r="B344" s="145"/>
      <c r="D344" s="146" t="s">
        <v>134</v>
      </c>
      <c r="E344" s="147" t="s">
        <v>1</v>
      </c>
      <c r="F344" s="148" t="s">
        <v>470</v>
      </c>
      <c r="H344" s="149">
        <v>317.166</v>
      </c>
      <c r="I344" s="150"/>
      <c r="L344" s="145"/>
      <c r="M344" s="151"/>
      <c r="T344" s="152"/>
      <c r="AT344" s="147" t="s">
        <v>134</v>
      </c>
      <c r="AU344" s="147" t="s">
        <v>86</v>
      </c>
      <c r="AV344" s="12" t="s">
        <v>86</v>
      </c>
      <c r="AW344" s="12" t="s">
        <v>32</v>
      </c>
      <c r="AX344" s="12" t="s">
        <v>76</v>
      </c>
      <c r="AY344" s="147" t="s">
        <v>126</v>
      </c>
    </row>
    <row r="345" spans="2:65" s="13" customFormat="1" ht="11.25">
      <c r="B345" s="153"/>
      <c r="D345" s="146" t="s">
        <v>134</v>
      </c>
      <c r="E345" s="154" t="s">
        <v>1</v>
      </c>
      <c r="F345" s="155" t="s">
        <v>136</v>
      </c>
      <c r="H345" s="156">
        <v>317.166</v>
      </c>
      <c r="I345" s="157"/>
      <c r="L345" s="153"/>
      <c r="M345" s="158"/>
      <c r="T345" s="159"/>
      <c r="AT345" s="154" t="s">
        <v>134</v>
      </c>
      <c r="AU345" s="154" t="s">
        <v>86</v>
      </c>
      <c r="AV345" s="13" t="s">
        <v>133</v>
      </c>
      <c r="AW345" s="13" t="s">
        <v>32</v>
      </c>
      <c r="AX345" s="13" t="s">
        <v>84</v>
      </c>
      <c r="AY345" s="154" t="s">
        <v>126</v>
      </c>
    </row>
    <row r="346" spans="2:65" s="11" customFormat="1" ht="22.9" customHeight="1">
      <c r="B346" s="120"/>
      <c r="D346" s="121" t="s">
        <v>75</v>
      </c>
      <c r="E346" s="130" t="s">
        <v>471</v>
      </c>
      <c r="F346" s="130" t="s">
        <v>472</v>
      </c>
      <c r="I346" s="123"/>
      <c r="J346" s="131">
        <f>BK346</f>
        <v>0</v>
      </c>
      <c r="L346" s="120"/>
      <c r="M346" s="125"/>
      <c r="P346" s="126">
        <f>SUM(P347:P369)</f>
        <v>0</v>
      </c>
      <c r="R346" s="126">
        <f>SUM(R347:R369)</f>
        <v>0</v>
      </c>
      <c r="T346" s="127">
        <f>SUM(T347:T369)</f>
        <v>0</v>
      </c>
      <c r="AR346" s="121" t="s">
        <v>84</v>
      </c>
      <c r="AT346" s="128" t="s">
        <v>75</v>
      </c>
      <c r="AU346" s="128" t="s">
        <v>84</v>
      </c>
      <c r="AY346" s="121" t="s">
        <v>126</v>
      </c>
      <c r="BK346" s="129">
        <f>SUM(BK347:BK369)</f>
        <v>0</v>
      </c>
    </row>
    <row r="347" spans="2:65" s="1" customFormat="1" ht="37.9" customHeight="1">
      <c r="B347" s="32"/>
      <c r="C347" s="132" t="s">
        <v>473</v>
      </c>
      <c r="D347" s="132" t="s">
        <v>128</v>
      </c>
      <c r="E347" s="133" t="s">
        <v>474</v>
      </c>
      <c r="F347" s="134" t="s">
        <v>475</v>
      </c>
      <c r="G347" s="135" t="s">
        <v>227</v>
      </c>
      <c r="H347" s="136">
        <v>624.05899999999997</v>
      </c>
      <c r="I347" s="137"/>
      <c r="J347" s="138">
        <f>ROUND(I347*H347,2)</f>
        <v>0</v>
      </c>
      <c r="K347" s="134" t="s">
        <v>132</v>
      </c>
      <c r="L347" s="32"/>
      <c r="M347" s="139" t="s">
        <v>1</v>
      </c>
      <c r="N347" s="140" t="s">
        <v>41</v>
      </c>
      <c r="P347" s="141">
        <f>O347*H347</f>
        <v>0</v>
      </c>
      <c r="Q347" s="141">
        <v>0</v>
      </c>
      <c r="R347" s="141">
        <f>Q347*H347</f>
        <v>0</v>
      </c>
      <c r="S347" s="141">
        <v>0</v>
      </c>
      <c r="T347" s="142">
        <f>S347*H347</f>
        <v>0</v>
      </c>
      <c r="AR347" s="143" t="s">
        <v>133</v>
      </c>
      <c r="AT347" s="143" t="s">
        <v>128</v>
      </c>
      <c r="AU347" s="143" t="s">
        <v>86</v>
      </c>
      <c r="AY347" s="17" t="s">
        <v>126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17" t="s">
        <v>84</v>
      </c>
      <c r="BK347" s="144">
        <f>ROUND(I347*H347,2)</f>
        <v>0</v>
      </c>
      <c r="BL347" s="17" t="s">
        <v>133</v>
      </c>
      <c r="BM347" s="143" t="s">
        <v>476</v>
      </c>
    </row>
    <row r="348" spans="2:65" s="12" customFormat="1" ht="11.25">
      <c r="B348" s="145"/>
      <c r="D348" s="146" t="s">
        <v>134</v>
      </c>
      <c r="E348" s="147" t="s">
        <v>1</v>
      </c>
      <c r="F348" s="148" t="s">
        <v>477</v>
      </c>
      <c r="H348" s="149">
        <v>624.05899999999997</v>
      </c>
      <c r="I348" s="150"/>
      <c r="L348" s="145"/>
      <c r="M348" s="151"/>
      <c r="T348" s="152"/>
      <c r="AT348" s="147" t="s">
        <v>134</v>
      </c>
      <c r="AU348" s="147" t="s">
        <v>86</v>
      </c>
      <c r="AV348" s="12" t="s">
        <v>86</v>
      </c>
      <c r="AW348" s="12" t="s">
        <v>32</v>
      </c>
      <c r="AX348" s="12" t="s">
        <v>76</v>
      </c>
      <c r="AY348" s="147" t="s">
        <v>126</v>
      </c>
    </row>
    <row r="349" spans="2:65" s="13" customFormat="1" ht="11.25">
      <c r="B349" s="153"/>
      <c r="D349" s="146" t="s">
        <v>134</v>
      </c>
      <c r="E349" s="154" t="s">
        <v>1</v>
      </c>
      <c r="F349" s="155" t="s">
        <v>136</v>
      </c>
      <c r="H349" s="156">
        <v>624.05899999999997</v>
      </c>
      <c r="I349" s="157"/>
      <c r="L349" s="153"/>
      <c r="M349" s="158"/>
      <c r="T349" s="159"/>
      <c r="AT349" s="154" t="s">
        <v>134</v>
      </c>
      <c r="AU349" s="154" t="s">
        <v>86</v>
      </c>
      <c r="AV349" s="13" t="s">
        <v>133</v>
      </c>
      <c r="AW349" s="13" t="s">
        <v>32</v>
      </c>
      <c r="AX349" s="13" t="s">
        <v>84</v>
      </c>
      <c r="AY349" s="154" t="s">
        <v>126</v>
      </c>
    </row>
    <row r="350" spans="2:65" s="1" customFormat="1" ht="37.9" customHeight="1">
      <c r="B350" s="32"/>
      <c r="C350" s="132" t="s">
        <v>318</v>
      </c>
      <c r="D350" s="132" t="s">
        <v>128</v>
      </c>
      <c r="E350" s="133" t="s">
        <v>478</v>
      </c>
      <c r="F350" s="134" t="s">
        <v>479</v>
      </c>
      <c r="G350" s="135" t="s">
        <v>227</v>
      </c>
      <c r="H350" s="136">
        <v>5616.5309999999999</v>
      </c>
      <c r="I350" s="137"/>
      <c r="J350" s="138">
        <f>ROUND(I350*H350,2)</f>
        <v>0</v>
      </c>
      <c r="K350" s="134" t="s">
        <v>132</v>
      </c>
      <c r="L350" s="32"/>
      <c r="M350" s="139" t="s">
        <v>1</v>
      </c>
      <c r="N350" s="140" t="s">
        <v>41</v>
      </c>
      <c r="P350" s="141">
        <f>O350*H350</f>
        <v>0</v>
      </c>
      <c r="Q350" s="141">
        <v>0</v>
      </c>
      <c r="R350" s="141">
        <f>Q350*H350</f>
        <v>0</v>
      </c>
      <c r="S350" s="141">
        <v>0</v>
      </c>
      <c r="T350" s="142">
        <f>S350*H350</f>
        <v>0</v>
      </c>
      <c r="AR350" s="143" t="s">
        <v>133</v>
      </c>
      <c r="AT350" s="143" t="s">
        <v>128</v>
      </c>
      <c r="AU350" s="143" t="s">
        <v>86</v>
      </c>
      <c r="AY350" s="17" t="s">
        <v>126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7" t="s">
        <v>84</v>
      </c>
      <c r="BK350" s="144">
        <f>ROUND(I350*H350,2)</f>
        <v>0</v>
      </c>
      <c r="BL350" s="17" t="s">
        <v>133</v>
      </c>
      <c r="BM350" s="143" t="s">
        <v>480</v>
      </c>
    </row>
    <row r="351" spans="2:65" s="14" customFormat="1" ht="11.25">
      <c r="B351" s="160"/>
      <c r="D351" s="146" t="s">
        <v>134</v>
      </c>
      <c r="E351" s="161" t="s">
        <v>1</v>
      </c>
      <c r="F351" s="162" t="s">
        <v>481</v>
      </c>
      <c r="H351" s="161" t="s">
        <v>1</v>
      </c>
      <c r="I351" s="163"/>
      <c r="L351" s="160"/>
      <c r="M351" s="164"/>
      <c r="T351" s="165"/>
      <c r="AT351" s="161" t="s">
        <v>134</v>
      </c>
      <c r="AU351" s="161" t="s">
        <v>86</v>
      </c>
      <c r="AV351" s="14" t="s">
        <v>84</v>
      </c>
      <c r="AW351" s="14" t="s">
        <v>32</v>
      </c>
      <c r="AX351" s="14" t="s">
        <v>76</v>
      </c>
      <c r="AY351" s="161" t="s">
        <v>126</v>
      </c>
    </row>
    <row r="352" spans="2:65" s="12" customFormat="1" ht="11.25">
      <c r="B352" s="145"/>
      <c r="D352" s="146" t="s">
        <v>134</v>
      </c>
      <c r="E352" s="147" t="s">
        <v>1</v>
      </c>
      <c r="F352" s="148" t="s">
        <v>482</v>
      </c>
      <c r="H352" s="149">
        <v>5616.5309999999999</v>
      </c>
      <c r="I352" s="150"/>
      <c r="L352" s="145"/>
      <c r="M352" s="151"/>
      <c r="T352" s="152"/>
      <c r="AT352" s="147" t="s">
        <v>134</v>
      </c>
      <c r="AU352" s="147" t="s">
        <v>86</v>
      </c>
      <c r="AV352" s="12" t="s">
        <v>86</v>
      </c>
      <c r="AW352" s="12" t="s">
        <v>32</v>
      </c>
      <c r="AX352" s="12" t="s">
        <v>76</v>
      </c>
      <c r="AY352" s="147" t="s">
        <v>126</v>
      </c>
    </row>
    <row r="353" spans="2:65" s="13" customFormat="1" ht="11.25">
      <c r="B353" s="153"/>
      <c r="D353" s="146" t="s">
        <v>134</v>
      </c>
      <c r="E353" s="154" t="s">
        <v>1</v>
      </c>
      <c r="F353" s="155" t="s">
        <v>136</v>
      </c>
      <c r="H353" s="156">
        <v>5616.5309999999999</v>
      </c>
      <c r="I353" s="157"/>
      <c r="L353" s="153"/>
      <c r="M353" s="158"/>
      <c r="T353" s="159"/>
      <c r="AT353" s="154" t="s">
        <v>134</v>
      </c>
      <c r="AU353" s="154" t="s">
        <v>86</v>
      </c>
      <c r="AV353" s="13" t="s">
        <v>133</v>
      </c>
      <c r="AW353" s="13" t="s">
        <v>32</v>
      </c>
      <c r="AX353" s="13" t="s">
        <v>84</v>
      </c>
      <c r="AY353" s="154" t="s">
        <v>126</v>
      </c>
    </row>
    <row r="354" spans="2:65" s="1" customFormat="1" ht="37.9" customHeight="1">
      <c r="B354" s="32"/>
      <c r="C354" s="132" t="s">
        <v>483</v>
      </c>
      <c r="D354" s="132" t="s">
        <v>128</v>
      </c>
      <c r="E354" s="133" t="s">
        <v>484</v>
      </c>
      <c r="F354" s="134" t="s">
        <v>485</v>
      </c>
      <c r="G354" s="135" t="s">
        <v>227</v>
      </c>
      <c r="H354" s="136">
        <v>157.25</v>
      </c>
      <c r="I354" s="137"/>
      <c r="J354" s="138">
        <f>ROUND(I354*H354,2)</f>
        <v>0</v>
      </c>
      <c r="K354" s="134" t="s">
        <v>132</v>
      </c>
      <c r="L354" s="32"/>
      <c r="M354" s="139" t="s">
        <v>1</v>
      </c>
      <c r="N354" s="140" t="s">
        <v>41</v>
      </c>
      <c r="P354" s="141">
        <f>O354*H354</f>
        <v>0</v>
      </c>
      <c r="Q354" s="141">
        <v>0</v>
      </c>
      <c r="R354" s="141">
        <f>Q354*H354</f>
        <v>0</v>
      </c>
      <c r="S354" s="141">
        <v>0</v>
      </c>
      <c r="T354" s="142">
        <f>S354*H354</f>
        <v>0</v>
      </c>
      <c r="AR354" s="143" t="s">
        <v>133</v>
      </c>
      <c r="AT354" s="143" t="s">
        <v>128</v>
      </c>
      <c r="AU354" s="143" t="s">
        <v>86</v>
      </c>
      <c r="AY354" s="17" t="s">
        <v>126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7" t="s">
        <v>84</v>
      </c>
      <c r="BK354" s="144">
        <f>ROUND(I354*H354,2)</f>
        <v>0</v>
      </c>
      <c r="BL354" s="17" t="s">
        <v>133</v>
      </c>
      <c r="BM354" s="143" t="s">
        <v>486</v>
      </c>
    </row>
    <row r="355" spans="2:65" s="12" customFormat="1" ht="11.25">
      <c r="B355" s="145"/>
      <c r="D355" s="146" t="s">
        <v>134</v>
      </c>
      <c r="E355" s="147" t="s">
        <v>1</v>
      </c>
      <c r="F355" s="148" t="s">
        <v>487</v>
      </c>
      <c r="H355" s="149">
        <v>157.25</v>
      </c>
      <c r="I355" s="150"/>
      <c r="L355" s="145"/>
      <c r="M355" s="151"/>
      <c r="T355" s="152"/>
      <c r="AT355" s="147" t="s">
        <v>134</v>
      </c>
      <c r="AU355" s="147" t="s">
        <v>86</v>
      </c>
      <c r="AV355" s="12" t="s">
        <v>86</v>
      </c>
      <c r="AW355" s="12" t="s">
        <v>32</v>
      </c>
      <c r="AX355" s="12" t="s">
        <v>76</v>
      </c>
      <c r="AY355" s="147" t="s">
        <v>126</v>
      </c>
    </row>
    <row r="356" spans="2:65" s="13" customFormat="1" ht="11.25">
      <c r="B356" s="153"/>
      <c r="D356" s="146" t="s">
        <v>134</v>
      </c>
      <c r="E356" s="154" t="s">
        <v>1</v>
      </c>
      <c r="F356" s="155" t="s">
        <v>136</v>
      </c>
      <c r="H356" s="156">
        <v>157.25</v>
      </c>
      <c r="I356" s="157"/>
      <c r="L356" s="153"/>
      <c r="M356" s="158"/>
      <c r="T356" s="159"/>
      <c r="AT356" s="154" t="s">
        <v>134</v>
      </c>
      <c r="AU356" s="154" t="s">
        <v>86</v>
      </c>
      <c r="AV356" s="13" t="s">
        <v>133</v>
      </c>
      <c r="AW356" s="13" t="s">
        <v>32</v>
      </c>
      <c r="AX356" s="13" t="s">
        <v>84</v>
      </c>
      <c r="AY356" s="154" t="s">
        <v>126</v>
      </c>
    </row>
    <row r="357" spans="2:65" s="1" customFormat="1" ht="37.9" customHeight="1">
      <c r="B357" s="32"/>
      <c r="C357" s="132" t="s">
        <v>322</v>
      </c>
      <c r="D357" s="132" t="s">
        <v>128</v>
      </c>
      <c r="E357" s="133" t="s">
        <v>488</v>
      </c>
      <c r="F357" s="134" t="s">
        <v>479</v>
      </c>
      <c r="G357" s="135" t="s">
        <v>227</v>
      </c>
      <c r="H357" s="136">
        <v>1415.25</v>
      </c>
      <c r="I357" s="137"/>
      <c r="J357" s="138">
        <f>ROUND(I357*H357,2)</f>
        <v>0</v>
      </c>
      <c r="K357" s="134" t="s">
        <v>132</v>
      </c>
      <c r="L357" s="32"/>
      <c r="M357" s="139" t="s">
        <v>1</v>
      </c>
      <c r="N357" s="140" t="s">
        <v>41</v>
      </c>
      <c r="P357" s="141">
        <f>O357*H357</f>
        <v>0</v>
      </c>
      <c r="Q357" s="141">
        <v>0</v>
      </c>
      <c r="R357" s="141">
        <f>Q357*H357</f>
        <v>0</v>
      </c>
      <c r="S357" s="141">
        <v>0</v>
      </c>
      <c r="T357" s="142">
        <f>S357*H357</f>
        <v>0</v>
      </c>
      <c r="AR357" s="143" t="s">
        <v>133</v>
      </c>
      <c r="AT357" s="143" t="s">
        <v>128</v>
      </c>
      <c r="AU357" s="143" t="s">
        <v>86</v>
      </c>
      <c r="AY357" s="17" t="s">
        <v>126</v>
      </c>
      <c r="BE357" s="144">
        <f>IF(N357="základní",J357,0)</f>
        <v>0</v>
      </c>
      <c r="BF357" s="144">
        <f>IF(N357="snížená",J357,0)</f>
        <v>0</v>
      </c>
      <c r="BG357" s="144">
        <f>IF(N357="zákl. přenesená",J357,0)</f>
        <v>0</v>
      </c>
      <c r="BH357" s="144">
        <f>IF(N357="sníž. přenesená",J357,0)</f>
        <v>0</v>
      </c>
      <c r="BI357" s="144">
        <f>IF(N357="nulová",J357,0)</f>
        <v>0</v>
      </c>
      <c r="BJ357" s="17" t="s">
        <v>84</v>
      </c>
      <c r="BK357" s="144">
        <f>ROUND(I357*H357,2)</f>
        <v>0</v>
      </c>
      <c r="BL357" s="17" t="s">
        <v>133</v>
      </c>
      <c r="BM357" s="143" t="s">
        <v>489</v>
      </c>
    </row>
    <row r="358" spans="2:65" s="14" customFormat="1" ht="11.25">
      <c r="B358" s="160"/>
      <c r="D358" s="146" t="s">
        <v>134</v>
      </c>
      <c r="E358" s="161" t="s">
        <v>1</v>
      </c>
      <c r="F358" s="162" t="s">
        <v>481</v>
      </c>
      <c r="H358" s="161" t="s">
        <v>1</v>
      </c>
      <c r="I358" s="163"/>
      <c r="L358" s="160"/>
      <c r="M358" s="164"/>
      <c r="T358" s="165"/>
      <c r="AT358" s="161" t="s">
        <v>134</v>
      </c>
      <c r="AU358" s="161" t="s">
        <v>86</v>
      </c>
      <c r="AV358" s="14" t="s">
        <v>84</v>
      </c>
      <c r="AW358" s="14" t="s">
        <v>32</v>
      </c>
      <c r="AX358" s="14" t="s">
        <v>76</v>
      </c>
      <c r="AY358" s="161" t="s">
        <v>126</v>
      </c>
    </row>
    <row r="359" spans="2:65" s="12" customFormat="1" ht="11.25">
      <c r="B359" s="145"/>
      <c r="D359" s="146" t="s">
        <v>134</v>
      </c>
      <c r="E359" s="147" t="s">
        <v>1</v>
      </c>
      <c r="F359" s="148" t="s">
        <v>490</v>
      </c>
      <c r="H359" s="149">
        <v>1415.25</v>
      </c>
      <c r="I359" s="150"/>
      <c r="L359" s="145"/>
      <c r="M359" s="151"/>
      <c r="T359" s="152"/>
      <c r="AT359" s="147" t="s">
        <v>134</v>
      </c>
      <c r="AU359" s="147" t="s">
        <v>86</v>
      </c>
      <c r="AV359" s="12" t="s">
        <v>86</v>
      </c>
      <c r="AW359" s="12" t="s">
        <v>32</v>
      </c>
      <c r="AX359" s="12" t="s">
        <v>76</v>
      </c>
      <c r="AY359" s="147" t="s">
        <v>126</v>
      </c>
    </row>
    <row r="360" spans="2:65" s="13" customFormat="1" ht="11.25">
      <c r="B360" s="153"/>
      <c r="D360" s="146" t="s">
        <v>134</v>
      </c>
      <c r="E360" s="154" t="s">
        <v>1</v>
      </c>
      <c r="F360" s="155" t="s">
        <v>136</v>
      </c>
      <c r="H360" s="156">
        <v>1415.25</v>
      </c>
      <c r="I360" s="157"/>
      <c r="L360" s="153"/>
      <c r="M360" s="158"/>
      <c r="T360" s="159"/>
      <c r="AT360" s="154" t="s">
        <v>134</v>
      </c>
      <c r="AU360" s="154" t="s">
        <v>86</v>
      </c>
      <c r="AV360" s="13" t="s">
        <v>133</v>
      </c>
      <c r="AW360" s="13" t="s">
        <v>32</v>
      </c>
      <c r="AX360" s="13" t="s">
        <v>84</v>
      </c>
      <c r="AY360" s="154" t="s">
        <v>126</v>
      </c>
    </row>
    <row r="361" spans="2:65" s="1" customFormat="1" ht="44.25" customHeight="1">
      <c r="B361" s="32"/>
      <c r="C361" s="132" t="s">
        <v>491</v>
      </c>
      <c r="D361" s="166" t="s">
        <v>128</v>
      </c>
      <c r="E361" s="133" t="s">
        <v>492</v>
      </c>
      <c r="F361" s="134" t="s">
        <v>493</v>
      </c>
      <c r="G361" s="135" t="s">
        <v>227</v>
      </c>
      <c r="H361" s="136">
        <v>213.30099999999999</v>
      </c>
      <c r="I361" s="137"/>
      <c r="J361" s="138">
        <f>ROUND(I361*H361,2)</f>
        <v>0</v>
      </c>
      <c r="K361" s="134" t="s">
        <v>228</v>
      </c>
      <c r="L361" s="32"/>
      <c r="M361" s="139" t="s">
        <v>1</v>
      </c>
      <c r="N361" s="140" t="s">
        <v>41</v>
      </c>
      <c r="P361" s="141">
        <f>O361*H361</f>
        <v>0</v>
      </c>
      <c r="Q361" s="141">
        <v>0</v>
      </c>
      <c r="R361" s="141">
        <f>Q361*H361</f>
        <v>0</v>
      </c>
      <c r="S361" s="141">
        <v>0</v>
      </c>
      <c r="T361" s="142">
        <f>S361*H361</f>
        <v>0</v>
      </c>
      <c r="AR361" s="143" t="s">
        <v>133</v>
      </c>
      <c r="AT361" s="143" t="s">
        <v>128</v>
      </c>
      <c r="AU361" s="143" t="s">
        <v>86</v>
      </c>
      <c r="AY361" s="17" t="s">
        <v>126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7" t="s">
        <v>84</v>
      </c>
      <c r="BK361" s="144">
        <f>ROUND(I361*H361,2)</f>
        <v>0</v>
      </c>
      <c r="BL361" s="17" t="s">
        <v>133</v>
      </c>
      <c r="BM361" s="143" t="s">
        <v>494</v>
      </c>
    </row>
    <row r="362" spans="2:65" s="12" customFormat="1" ht="11.25">
      <c r="B362" s="145"/>
      <c r="D362" s="146" t="s">
        <v>134</v>
      </c>
      <c r="E362" s="147" t="s">
        <v>1</v>
      </c>
      <c r="F362" s="148" t="s">
        <v>495</v>
      </c>
      <c r="H362" s="149">
        <v>213.30099999999999</v>
      </c>
      <c r="I362" s="150"/>
      <c r="L362" s="145"/>
      <c r="M362" s="151"/>
      <c r="T362" s="152"/>
      <c r="AT362" s="147" t="s">
        <v>134</v>
      </c>
      <c r="AU362" s="147" t="s">
        <v>86</v>
      </c>
      <c r="AV362" s="12" t="s">
        <v>86</v>
      </c>
      <c r="AW362" s="12" t="s">
        <v>32</v>
      </c>
      <c r="AX362" s="12" t="s">
        <v>76</v>
      </c>
      <c r="AY362" s="147" t="s">
        <v>126</v>
      </c>
    </row>
    <row r="363" spans="2:65" s="13" customFormat="1" ht="11.25">
      <c r="B363" s="153"/>
      <c r="D363" s="146" t="s">
        <v>134</v>
      </c>
      <c r="E363" s="154" t="s">
        <v>1</v>
      </c>
      <c r="F363" s="155" t="s">
        <v>136</v>
      </c>
      <c r="H363" s="156">
        <v>213.30099999999999</v>
      </c>
      <c r="I363" s="157"/>
      <c r="L363" s="153"/>
      <c r="M363" s="158"/>
      <c r="T363" s="159"/>
      <c r="AT363" s="154" t="s">
        <v>134</v>
      </c>
      <c r="AU363" s="154" t="s">
        <v>86</v>
      </c>
      <c r="AV363" s="13" t="s">
        <v>133</v>
      </c>
      <c r="AW363" s="13" t="s">
        <v>32</v>
      </c>
      <c r="AX363" s="13" t="s">
        <v>84</v>
      </c>
      <c r="AY363" s="154" t="s">
        <v>126</v>
      </c>
    </row>
    <row r="364" spans="2:65" s="1" customFormat="1" ht="44.25" customHeight="1">
      <c r="B364" s="32"/>
      <c r="C364" s="132" t="s">
        <v>325</v>
      </c>
      <c r="D364" s="166" t="s">
        <v>128</v>
      </c>
      <c r="E364" s="133" t="s">
        <v>496</v>
      </c>
      <c r="F364" s="134" t="s">
        <v>497</v>
      </c>
      <c r="G364" s="135" t="s">
        <v>227</v>
      </c>
      <c r="H364" s="136">
        <v>120.893</v>
      </c>
      <c r="I364" s="137"/>
      <c r="J364" s="138">
        <f>ROUND(I364*H364,2)</f>
        <v>0</v>
      </c>
      <c r="K364" s="134" t="s">
        <v>228</v>
      </c>
      <c r="L364" s="32"/>
      <c r="M364" s="139" t="s">
        <v>1</v>
      </c>
      <c r="N364" s="140" t="s">
        <v>41</v>
      </c>
      <c r="P364" s="141">
        <f>O364*H364</f>
        <v>0</v>
      </c>
      <c r="Q364" s="141">
        <v>0</v>
      </c>
      <c r="R364" s="141">
        <f>Q364*H364</f>
        <v>0</v>
      </c>
      <c r="S364" s="141">
        <v>0</v>
      </c>
      <c r="T364" s="142">
        <f>S364*H364</f>
        <v>0</v>
      </c>
      <c r="AR364" s="143" t="s">
        <v>133</v>
      </c>
      <c r="AT364" s="143" t="s">
        <v>128</v>
      </c>
      <c r="AU364" s="143" t="s">
        <v>86</v>
      </c>
      <c r="AY364" s="17" t="s">
        <v>126</v>
      </c>
      <c r="BE364" s="144">
        <f>IF(N364="základní",J364,0)</f>
        <v>0</v>
      </c>
      <c r="BF364" s="144">
        <f>IF(N364="snížená",J364,0)</f>
        <v>0</v>
      </c>
      <c r="BG364" s="144">
        <f>IF(N364="zákl. přenesená",J364,0)</f>
        <v>0</v>
      </c>
      <c r="BH364" s="144">
        <f>IF(N364="sníž. přenesená",J364,0)</f>
        <v>0</v>
      </c>
      <c r="BI364" s="144">
        <f>IF(N364="nulová",J364,0)</f>
        <v>0</v>
      </c>
      <c r="BJ364" s="17" t="s">
        <v>84</v>
      </c>
      <c r="BK364" s="144">
        <f>ROUND(I364*H364,2)</f>
        <v>0</v>
      </c>
      <c r="BL364" s="17" t="s">
        <v>133</v>
      </c>
      <c r="BM364" s="143" t="s">
        <v>498</v>
      </c>
    </row>
    <row r="365" spans="2:65" s="12" customFormat="1" ht="11.25">
      <c r="B365" s="145"/>
      <c r="D365" s="146" t="s">
        <v>134</v>
      </c>
      <c r="E365" s="147" t="s">
        <v>1</v>
      </c>
      <c r="F365" s="148" t="s">
        <v>499</v>
      </c>
      <c r="H365" s="149">
        <v>120.893</v>
      </c>
      <c r="I365" s="150"/>
      <c r="L365" s="145"/>
      <c r="M365" s="151"/>
      <c r="T365" s="152"/>
      <c r="AT365" s="147" t="s">
        <v>134</v>
      </c>
      <c r="AU365" s="147" t="s">
        <v>86</v>
      </c>
      <c r="AV365" s="12" t="s">
        <v>86</v>
      </c>
      <c r="AW365" s="12" t="s">
        <v>32</v>
      </c>
      <c r="AX365" s="12" t="s">
        <v>76</v>
      </c>
      <c r="AY365" s="147" t="s">
        <v>126</v>
      </c>
    </row>
    <row r="366" spans="2:65" s="13" customFormat="1" ht="11.25">
      <c r="B366" s="153"/>
      <c r="D366" s="146" t="s">
        <v>134</v>
      </c>
      <c r="E366" s="154" t="s">
        <v>1</v>
      </c>
      <c r="F366" s="155" t="s">
        <v>136</v>
      </c>
      <c r="H366" s="156">
        <v>120.893</v>
      </c>
      <c r="I366" s="157"/>
      <c r="L366" s="153"/>
      <c r="M366" s="158"/>
      <c r="T366" s="159"/>
      <c r="AT366" s="154" t="s">
        <v>134</v>
      </c>
      <c r="AU366" s="154" t="s">
        <v>86</v>
      </c>
      <c r="AV366" s="13" t="s">
        <v>133</v>
      </c>
      <c r="AW366" s="13" t="s">
        <v>32</v>
      </c>
      <c r="AX366" s="13" t="s">
        <v>84</v>
      </c>
      <c r="AY366" s="154" t="s">
        <v>126</v>
      </c>
    </row>
    <row r="367" spans="2:65" s="1" customFormat="1" ht="44.25" customHeight="1">
      <c r="B367" s="32"/>
      <c r="C367" s="132" t="s">
        <v>500</v>
      </c>
      <c r="D367" s="166" t="s">
        <v>128</v>
      </c>
      <c r="E367" s="133" t="s">
        <v>501</v>
      </c>
      <c r="F367" s="134" t="s">
        <v>226</v>
      </c>
      <c r="G367" s="135" t="s">
        <v>227</v>
      </c>
      <c r="H367" s="136">
        <v>330.00799999999998</v>
      </c>
      <c r="I367" s="137"/>
      <c r="J367" s="138">
        <f>ROUND(I367*H367,2)</f>
        <v>0</v>
      </c>
      <c r="K367" s="134" t="s">
        <v>228</v>
      </c>
      <c r="L367" s="32"/>
      <c r="M367" s="139" t="s">
        <v>1</v>
      </c>
      <c r="N367" s="140" t="s">
        <v>41</v>
      </c>
      <c r="P367" s="141">
        <f>O367*H367</f>
        <v>0</v>
      </c>
      <c r="Q367" s="141">
        <v>0</v>
      </c>
      <c r="R367" s="141">
        <f>Q367*H367</f>
        <v>0</v>
      </c>
      <c r="S367" s="141">
        <v>0</v>
      </c>
      <c r="T367" s="142">
        <f>S367*H367</f>
        <v>0</v>
      </c>
      <c r="AR367" s="143" t="s">
        <v>133</v>
      </c>
      <c r="AT367" s="143" t="s">
        <v>128</v>
      </c>
      <c r="AU367" s="143" t="s">
        <v>86</v>
      </c>
      <c r="AY367" s="17" t="s">
        <v>126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7" t="s">
        <v>84</v>
      </c>
      <c r="BK367" s="144">
        <f>ROUND(I367*H367,2)</f>
        <v>0</v>
      </c>
      <c r="BL367" s="17" t="s">
        <v>133</v>
      </c>
      <c r="BM367" s="143" t="s">
        <v>502</v>
      </c>
    </row>
    <row r="368" spans="2:65" s="12" customFormat="1" ht="11.25">
      <c r="B368" s="145"/>
      <c r="D368" s="146" t="s">
        <v>134</v>
      </c>
      <c r="E368" s="147" t="s">
        <v>1</v>
      </c>
      <c r="F368" s="148" t="s">
        <v>503</v>
      </c>
      <c r="H368" s="149">
        <v>330.00799999999998</v>
      </c>
      <c r="I368" s="150"/>
      <c r="L368" s="145"/>
      <c r="M368" s="151"/>
      <c r="T368" s="152"/>
      <c r="AT368" s="147" t="s">
        <v>134</v>
      </c>
      <c r="AU368" s="147" t="s">
        <v>86</v>
      </c>
      <c r="AV368" s="12" t="s">
        <v>86</v>
      </c>
      <c r="AW368" s="12" t="s">
        <v>32</v>
      </c>
      <c r="AX368" s="12" t="s">
        <v>76</v>
      </c>
      <c r="AY368" s="147" t="s">
        <v>126</v>
      </c>
    </row>
    <row r="369" spans="2:65" s="13" customFormat="1" ht="11.25">
      <c r="B369" s="153"/>
      <c r="D369" s="146" t="s">
        <v>134</v>
      </c>
      <c r="E369" s="154" t="s">
        <v>1</v>
      </c>
      <c r="F369" s="155" t="s">
        <v>136</v>
      </c>
      <c r="H369" s="156">
        <v>330.00799999999998</v>
      </c>
      <c r="I369" s="157"/>
      <c r="L369" s="153"/>
      <c r="M369" s="158"/>
      <c r="T369" s="159"/>
      <c r="AT369" s="154" t="s">
        <v>134</v>
      </c>
      <c r="AU369" s="154" t="s">
        <v>86</v>
      </c>
      <c r="AV369" s="13" t="s">
        <v>133</v>
      </c>
      <c r="AW369" s="13" t="s">
        <v>32</v>
      </c>
      <c r="AX369" s="13" t="s">
        <v>84</v>
      </c>
      <c r="AY369" s="154" t="s">
        <v>126</v>
      </c>
    </row>
    <row r="370" spans="2:65" s="11" customFormat="1" ht="22.9" customHeight="1">
      <c r="B370" s="120"/>
      <c r="D370" s="121" t="s">
        <v>75</v>
      </c>
      <c r="E370" s="130" t="s">
        <v>504</v>
      </c>
      <c r="F370" s="130" t="s">
        <v>505</v>
      </c>
      <c r="I370" s="123"/>
      <c r="J370" s="131">
        <f>BK370</f>
        <v>0</v>
      </c>
      <c r="L370" s="120"/>
      <c r="M370" s="125"/>
      <c r="P370" s="126">
        <f>P371</f>
        <v>0</v>
      </c>
      <c r="R370" s="126">
        <f>R371</f>
        <v>0</v>
      </c>
      <c r="T370" s="127">
        <f>T371</f>
        <v>0</v>
      </c>
      <c r="AR370" s="121" t="s">
        <v>84</v>
      </c>
      <c r="AT370" s="128" t="s">
        <v>75</v>
      </c>
      <c r="AU370" s="128" t="s">
        <v>84</v>
      </c>
      <c r="AY370" s="121" t="s">
        <v>126</v>
      </c>
      <c r="BK370" s="129">
        <f>BK371</f>
        <v>0</v>
      </c>
    </row>
    <row r="371" spans="2:65" s="1" customFormat="1" ht="49.15" customHeight="1">
      <c r="B371" s="32"/>
      <c r="C371" s="132" t="s">
        <v>329</v>
      </c>
      <c r="D371" s="166" t="s">
        <v>128</v>
      </c>
      <c r="E371" s="133" t="s">
        <v>506</v>
      </c>
      <c r="F371" s="134" t="s">
        <v>507</v>
      </c>
      <c r="G371" s="135" t="s">
        <v>227</v>
      </c>
      <c r="H371" s="136">
        <v>976.08199999999999</v>
      </c>
      <c r="I371" s="137"/>
      <c r="J371" s="138">
        <f>ROUND(I371*H371,2)</f>
        <v>0</v>
      </c>
      <c r="K371" s="134" t="s">
        <v>228</v>
      </c>
      <c r="L371" s="32"/>
      <c r="M371" s="180" t="s">
        <v>1</v>
      </c>
      <c r="N371" s="181" t="s">
        <v>41</v>
      </c>
      <c r="O371" s="182"/>
      <c r="P371" s="183">
        <f>O371*H371</f>
        <v>0</v>
      </c>
      <c r="Q371" s="183">
        <v>0</v>
      </c>
      <c r="R371" s="183">
        <f>Q371*H371</f>
        <v>0</v>
      </c>
      <c r="S371" s="183">
        <v>0</v>
      </c>
      <c r="T371" s="184">
        <f>S371*H371</f>
        <v>0</v>
      </c>
      <c r="AR371" s="143" t="s">
        <v>133</v>
      </c>
      <c r="AT371" s="143" t="s">
        <v>128</v>
      </c>
      <c r="AU371" s="143" t="s">
        <v>86</v>
      </c>
      <c r="AY371" s="17" t="s">
        <v>126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7" t="s">
        <v>84</v>
      </c>
      <c r="BK371" s="144">
        <f>ROUND(I371*H371,2)</f>
        <v>0</v>
      </c>
      <c r="BL371" s="17" t="s">
        <v>133</v>
      </c>
      <c r="BM371" s="143" t="s">
        <v>508</v>
      </c>
    </row>
    <row r="372" spans="2:65" s="1" customFormat="1" ht="6.95" customHeight="1">
      <c r="B372" s="44"/>
      <c r="C372" s="45"/>
      <c r="D372" s="45"/>
      <c r="E372" s="45"/>
      <c r="F372" s="45"/>
      <c r="G372" s="45"/>
      <c r="H372" s="45"/>
      <c r="I372" s="45"/>
      <c r="J372" s="45"/>
      <c r="K372" s="45"/>
      <c r="L372" s="32"/>
    </row>
  </sheetData>
  <sheetProtection algorithmName="SHA-512" hashValue="xVrBQ1SzVgsIxUkzJMtvAxQzVvP+cRsbYo+OYqYqHGkiNP81FROsZ/BD+R/chhS4/8rIB16y/RmKpuOeZqVtIg==" saltValue="zOzLix+zujbxQ9Jlh67MlS2VKghtjGCdG2dVedMwamXc/tC9ORa1+InMlg4xXmSP7MHaaF5k/J6Zoj5XKgVGCg==" spinCount="100000" sheet="1" objects="1" scenarios="1" formatColumns="0" formatRows="0" autoFilter="0"/>
  <autoFilter ref="C125:K371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5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93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Holice, Havlíčkova - kanalizace - aktualizace 2025</v>
      </c>
      <c r="F7" s="231"/>
      <c r="G7" s="231"/>
      <c r="H7" s="231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211" t="s">
        <v>509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195"/>
      <c r="G18" s="195"/>
      <c r="H18" s="19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9"/>
      <c r="E27" s="200" t="s">
        <v>1</v>
      </c>
      <c r="F27" s="200"/>
      <c r="G27" s="200"/>
      <c r="H27" s="20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36</v>
      </c>
      <c r="J30" s="66">
        <f>ROUND(J126,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91">
        <f>ROUND((SUM(BE126:BE351)),  2)</f>
        <v>0</v>
      </c>
      <c r="I33" s="92">
        <v>0.21</v>
      </c>
      <c r="J33" s="91">
        <f>ROUND(((SUM(BE126:BE351))*I33),  2)</f>
        <v>0</v>
      </c>
      <c r="L33" s="32"/>
    </row>
    <row r="34" spans="2:12" s="1" customFormat="1" ht="14.45" customHeight="1">
      <c r="B34" s="32"/>
      <c r="E34" s="27" t="s">
        <v>42</v>
      </c>
      <c r="F34" s="91">
        <f>ROUND((SUM(BF126:BF351)),  2)</f>
        <v>0</v>
      </c>
      <c r="I34" s="92">
        <v>0.12</v>
      </c>
      <c r="J34" s="91">
        <f>ROUND(((SUM(BF126:BF351))*I34),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91">
        <f>ROUND((SUM(BG126:BG351)),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91">
        <f>ROUND((SUM(BH126:BH351)),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91">
        <f>ROUND((SUM(BI126:BI351)),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46</v>
      </c>
      <c r="E39" s="57"/>
      <c r="F39" s="57"/>
      <c r="G39" s="95" t="s">
        <v>47</v>
      </c>
      <c r="H39" s="96" t="s">
        <v>48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99" t="s">
        <v>52</v>
      </c>
      <c r="G61" s="43" t="s">
        <v>51</v>
      </c>
      <c r="H61" s="34"/>
      <c r="I61" s="34"/>
      <c r="J61" s="100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99" t="s">
        <v>52</v>
      </c>
      <c r="G76" s="43" t="s">
        <v>51</v>
      </c>
      <c r="H76" s="34"/>
      <c r="I76" s="34"/>
      <c r="J76" s="100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Holice, Havlíčkova - kanalizace - aktualizace 2025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94</v>
      </c>
      <c r="L86" s="32"/>
    </row>
    <row r="87" spans="2:47" s="1" customFormat="1" ht="16.5" customHeight="1">
      <c r="B87" s="32"/>
      <c r="E87" s="211" t="str">
        <f>E9</f>
        <v>SO 03 - Vodovodní řad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Holice</v>
      </c>
      <c r="I89" s="27" t="s">
        <v>22</v>
      </c>
      <c r="J89" s="52" t="str">
        <f>IF(J12="","",J12)</f>
        <v>3. 6. 2025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Vodovody a kanalizace Pardubice, a.s.</v>
      </c>
      <c r="I91" s="27" t="s">
        <v>30</v>
      </c>
      <c r="J91" s="30" t="str">
        <f>E21</f>
        <v>Multiaqua s.r.o.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Ing. Pavel Čihák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97</v>
      </c>
      <c r="D94" s="93"/>
      <c r="E94" s="93"/>
      <c r="F94" s="93"/>
      <c r="G94" s="93"/>
      <c r="H94" s="93"/>
      <c r="I94" s="93"/>
      <c r="J94" s="102" t="s">
        <v>98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99</v>
      </c>
      <c r="J96" s="66">
        <f>J126</f>
        <v>0</v>
      </c>
      <c r="L96" s="32"/>
      <c r="AU96" s="17" t="s">
        <v>100</v>
      </c>
    </row>
    <row r="97" spans="2:12" s="8" customFormat="1" ht="24.95" customHeight="1">
      <c r="B97" s="104"/>
      <c r="D97" s="105" t="s">
        <v>101</v>
      </c>
      <c r="E97" s="106"/>
      <c r="F97" s="106"/>
      <c r="G97" s="106"/>
      <c r="H97" s="106"/>
      <c r="I97" s="106"/>
      <c r="J97" s="107">
        <f>J127</f>
        <v>0</v>
      </c>
      <c r="L97" s="104"/>
    </row>
    <row r="98" spans="2:12" s="9" customFormat="1" ht="19.899999999999999" customHeight="1">
      <c r="B98" s="108"/>
      <c r="D98" s="109" t="s">
        <v>102</v>
      </c>
      <c r="E98" s="110"/>
      <c r="F98" s="110"/>
      <c r="G98" s="110"/>
      <c r="H98" s="110"/>
      <c r="I98" s="110"/>
      <c r="J98" s="111">
        <f>J128</f>
        <v>0</v>
      </c>
      <c r="L98" s="108"/>
    </row>
    <row r="99" spans="2:12" s="9" customFormat="1" ht="19.899999999999999" customHeight="1">
      <c r="B99" s="108"/>
      <c r="D99" s="109" t="s">
        <v>103</v>
      </c>
      <c r="E99" s="110"/>
      <c r="F99" s="110"/>
      <c r="G99" s="110"/>
      <c r="H99" s="110"/>
      <c r="I99" s="110"/>
      <c r="J99" s="111">
        <f>J213</f>
        <v>0</v>
      </c>
      <c r="L99" s="108"/>
    </row>
    <row r="100" spans="2:12" s="9" customFormat="1" ht="19.899999999999999" customHeight="1">
      <c r="B100" s="108"/>
      <c r="D100" s="109" t="s">
        <v>105</v>
      </c>
      <c r="E100" s="110"/>
      <c r="F100" s="110"/>
      <c r="G100" s="110"/>
      <c r="H100" s="110"/>
      <c r="I100" s="110"/>
      <c r="J100" s="111">
        <f>J222</f>
        <v>0</v>
      </c>
      <c r="L100" s="108"/>
    </row>
    <row r="101" spans="2:12" s="9" customFormat="1" ht="19.899999999999999" customHeight="1">
      <c r="B101" s="108"/>
      <c r="D101" s="109" t="s">
        <v>106</v>
      </c>
      <c r="E101" s="110"/>
      <c r="F101" s="110"/>
      <c r="G101" s="110"/>
      <c r="H101" s="110"/>
      <c r="I101" s="110"/>
      <c r="J101" s="111">
        <f>J232</f>
        <v>0</v>
      </c>
      <c r="L101" s="108"/>
    </row>
    <row r="102" spans="2:12" s="9" customFormat="1" ht="19.899999999999999" customHeight="1">
      <c r="B102" s="108"/>
      <c r="D102" s="109" t="s">
        <v>510</v>
      </c>
      <c r="E102" s="110"/>
      <c r="F102" s="110"/>
      <c r="G102" s="110"/>
      <c r="H102" s="110"/>
      <c r="I102" s="110"/>
      <c r="J102" s="111">
        <f>J245</f>
        <v>0</v>
      </c>
      <c r="L102" s="108"/>
    </row>
    <row r="103" spans="2:12" s="9" customFormat="1" ht="19.899999999999999" customHeight="1">
      <c r="B103" s="108"/>
      <c r="D103" s="109" t="s">
        <v>108</v>
      </c>
      <c r="E103" s="110"/>
      <c r="F103" s="110"/>
      <c r="G103" s="110"/>
      <c r="H103" s="110"/>
      <c r="I103" s="110"/>
      <c r="J103" s="111">
        <f>J323</f>
        <v>0</v>
      </c>
      <c r="L103" s="108"/>
    </row>
    <row r="104" spans="2:12" s="9" customFormat="1" ht="19.899999999999999" customHeight="1">
      <c r="B104" s="108"/>
      <c r="D104" s="109" t="s">
        <v>109</v>
      </c>
      <c r="E104" s="110"/>
      <c r="F104" s="110"/>
      <c r="G104" s="110"/>
      <c r="H104" s="110"/>
      <c r="I104" s="110"/>
      <c r="J104" s="111">
        <f>J332</f>
        <v>0</v>
      </c>
      <c r="L104" s="108"/>
    </row>
    <row r="105" spans="2:12" s="9" customFormat="1" ht="19.899999999999999" customHeight="1">
      <c r="B105" s="108"/>
      <c r="D105" s="109" t="s">
        <v>110</v>
      </c>
      <c r="E105" s="110"/>
      <c r="F105" s="110"/>
      <c r="G105" s="110"/>
      <c r="H105" s="110"/>
      <c r="I105" s="110"/>
      <c r="J105" s="111">
        <f>J344</f>
        <v>0</v>
      </c>
      <c r="L105" s="108"/>
    </row>
    <row r="106" spans="2:12" s="8" customFormat="1" ht="24.95" customHeight="1">
      <c r="B106" s="104"/>
      <c r="D106" s="105" t="s">
        <v>511</v>
      </c>
      <c r="E106" s="106"/>
      <c r="F106" s="106"/>
      <c r="G106" s="106"/>
      <c r="H106" s="106"/>
      <c r="I106" s="106"/>
      <c r="J106" s="107">
        <f>J346</f>
        <v>0</v>
      </c>
      <c r="L106" s="104"/>
    </row>
    <row r="107" spans="2:12" s="1" customFormat="1" ht="21.75" customHeight="1">
      <c r="B107" s="32"/>
      <c r="L107" s="32"/>
    </row>
    <row r="108" spans="2:12" s="1" customFormat="1" ht="6.95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2"/>
    </row>
    <row r="112" spans="2:12" s="1" customFormat="1" ht="6.95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2"/>
    </row>
    <row r="113" spans="2:63" s="1" customFormat="1" ht="24.95" customHeight="1">
      <c r="B113" s="32"/>
      <c r="C113" s="21" t="s">
        <v>111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16</v>
      </c>
      <c r="L115" s="32"/>
    </row>
    <row r="116" spans="2:63" s="1" customFormat="1" ht="16.5" customHeight="1">
      <c r="B116" s="32"/>
      <c r="E116" s="230" t="str">
        <f>E7</f>
        <v>Holice, Havlíčkova - kanalizace - aktualizace 2025</v>
      </c>
      <c r="F116" s="231"/>
      <c r="G116" s="231"/>
      <c r="H116" s="231"/>
      <c r="L116" s="32"/>
    </row>
    <row r="117" spans="2:63" s="1" customFormat="1" ht="12" customHeight="1">
      <c r="B117" s="32"/>
      <c r="C117" s="27" t="s">
        <v>94</v>
      </c>
      <c r="L117" s="32"/>
    </row>
    <row r="118" spans="2:63" s="1" customFormat="1" ht="16.5" customHeight="1">
      <c r="B118" s="32"/>
      <c r="E118" s="211" t="str">
        <f>E9</f>
        <v>SO 03 - Vodovodní řad</v>
      </c>
      <c r="F118" s="232"/>
      <c r="G118" s="232"/>
      <c r="H118" s="232"/>
      <c r="L118" s="32"/>
    </row>
    <row r="119" spans="2:63" s="1" customFormat="1" ht="6.95" customHeight="1">
      <c r="B119" s="32"/>
      <c r="L119" s="32"/>
    </row>
    <row r="120" spans="2:63" s="1" customFormat="1" ht="12" customHeight="1">
      <c r="B120" s="32"/>
      <c r="C120" s="27" t="s">
        <v>20</v>
      </c>
      <c r="F120" s="25" t="str">
        <f>F12</f>
        <v>Holice</v>
      </c>
      <c r="I120" s="27" t="s">
        <v>22</v>
      </c>
      <c r="J120" s="52" t="str">
        <f>IF(J12="","",J12)</f>
        <v>3. 6. 2025</v>
      </c>
      <c r="L120" s="32"/>
    </row>
    <row r="121" spans="2:63" s="1" customFormat="1" ht="6.95" customHeight="1">
      <c r="B121" s="32"/>
      <c r="L121" s="32"/>
    </row>
    <row r="122" spans="2:63" s="1" customFormat="1" ht="15.2" customHeight="1">
      <c r="B122" s="32"/>
      <c r="C122" s="27" t="s">
        <v>24</v>
      </c>
      <c r="F122" s="25" t="str">
        <f>E15</f>
        <v>Vodovody a kanalizace Pardubice, a.s.</v>
      </c>
      <c r="I122" s="27" t="s">
        <v>30</v>
      </c>
      <c r="J122" s="30" t="str">
        <f>E21</f>
        <v>Multiaqua s.r.o.</v>
      </c>
      <c r="L122" s="32"/>
    </row>
    <row r="123" spans="2:63" s="1" customFormat="1" ht="15.2" customHeight="1">
      <c r="B123" s="32"/>
      <c r="C123" s="27" t="s">
        <v>28</v>
      </c>
      <c r="F123" s="25" t="str">
        <f>IF(E18="","",E18)</f>
        <v>Vyplň údaj</v>
      </c>
      <c r="I123" s="27" t="s">
        <v>33</v>
      </c>
      <c r="J123" s="30" t="str">
        <f>E24</f>
        <v>Ing. Pavel Čihák</v>
      </c>
      <c r="L123" s="32"/>
    </row>
    <row r="124" spans="2:63" s="1" customFormat="1" ht="10.35" customHeight="1">
      <c r="B124" s="32"/>
      <c r="L124" s="32"/>
    </row>
    <row r="125" spans="2:63" s="10" customFormat="1" ht="29.25" customHeight="1">
      <c r="B125" s="112"/>
      <c r="C125" s="113" t="s">
        <v>112</v>
      </c>
      <c r="D125" s="114" t="s">
        <v>61</v>
      </c>
      <c r="E125" s="114" t="s">
        <v>57</v>
      </c>
      <c r="F125" s="114" t="s">
        <v>58</v>
      </c>
      <c r="G125" s="114" t="s">
        <v>113</v>
      </c>
      <c r="H125" s="114" t="s">
        <v>114</v>
      </c>
      <c r="I125" s="114" t="s">
        <v>115</v>
      </c>
      <c r="J125" s="114" t="s">
        <v>98</v>
      </c>
      <c r="K125" s="115" t="s">
        <v>116</v>
      </c>
      <c r="L125" s="112"/>
      <c r="M125" s="59" t="s">
        <v>1</v>
      </c>
      <c r="N125" s="60" t="s">
        <v>40</v>
      </c>
      <c r="O125" s="60" t="s">
        <v>117</v>
      </c>
      <c r="P125" s="60" t="s">
        <v>118</v>
      </c>
      <c r="Q125" s="60" t="s">
        <v>119</v>
      </c>
      <c r="R125" s="60" t="s">
        <v>120</v>
      </c>
      <c r="S125" s="60" t="s">
        <v>121</v>
      </c>
      <c r="T125" s="61" t="s">
        <v>122</v>
      </c>
    </row>
    <row r="126" spans="2:63" s="1" customFormat="1" ht="22.9" customHeight="1">
      <c r="B126" s="32"/>
      <c r="C126" s="64" t="s">
        <v>123</v>
      </c>
      <c r="J126" s="116">
        <f>BK126</f>
        <v>0</v>
      </c>
      <c r="L126" s="32"/>
      <c r="M126" s="62"/>
      <c r="N126" s="53"/>
      <c r="O126" s="53"/>
      <c r="P126" s="117">
        <f>P127+P346</f>
        <v>0</v>
      </c>
      <c r="Q126" s="53"/>
      <c r="R126" s="117">
        <f>R127+R346</f>
        <v>5.8000000000000003E-2</v>
      </c>
      <c r="S126" s="53"/>
      <c r="T126" s="118">
        <f>T127+T346</f>
        <v>0</v>
      </c>
      <c r="AT126" s="17" t="s">
        <v>75</v>
      </c>
      <c r="AU126" s="17" t="s">
        <v>100</v>
      </c>
      <c r="BK126" s="119">
        <f>BK127+BK346</f>
        <v>0</v>
      </c>
    </row>
    <row r="127" spans="2:63" s="11" customFormat="1" ht="25.9" customHeight="1">
      <c r="B127" s="120"/>
      <c r="D127" s="121" t="s">
        <v>75</v>
      </c>
      <c r="E127" s="122" t="s">
        <v>124</v>
      </c>
      <c r="F127" s="122" t="s">
        <v>125</v>
      </c>
      <c r="I127" s="123"/>
      <c r="J127" s="124">
        <f>BK127</f>
        <v>0</v>
      </c>
      <c r="L127" s="120"/>
      <c r="M127" s="125"/>
      <c r="P127" s="126">
        <f>P128+P213+P222+P232+P245+P323+P332+P344</f>
        <v>0</v>
      </c>
      <c r="R127" s="126">
        <f>R128+R213+R222+R232+R245+R323+R332+R344</f>
        <v>5.8000000000000003E-2</v>
      </c>
      <c r="T127" s="127">
        <f>T128+T213+T222+T232+T245+T323+T332+T344</f>
        <v>0</v>
      </c>
      <c r="AR127" s="121" t="s">
        <v>84</v>
      </c>
      <c r="AT127" s="128" t="s">
        <v>75</v>
      </c>
      <c r="AU127" s="128" t="s">
        <v>76</v>
      </c>
      <c r="AY127" s="121" t="s">
        <v>126</v>
      </c>
      <c r="BK127" s="129">
        <f>BK128+BK213+BK222+BK232+BK245+BK323+BK332+BK344</f>
        <v>0</v>
      </c>
    </row>
    <row r="128" spans="2:63" s="11" customFormat="1" ht="22.9" customHeight="1">
      <c r="B128" s="120"/>
      <c r="D128" s="121" t="s">
        <v>75</v>
      </c>
      <c r="E128" s="130" t="s">
        <v>84</v>
      </c>
      <c r="F128" s="130" t="s">
        <v>127</v>
      </c>
      <c r="I128" s="123"/>
      <c r="J128" s="131">
        <f>BK128</f>
        <v>0</v>
      </c>
      <c r="L128" s="120"/>
      <c r="M128" s="125"/>
      <c r="P128" s="126">
        <f>SUM(P129:P212)</f>
        <v>0</v>
      </c>
      <c r="R128" s="126">
        <f>SUM(R129:R212)</f>
        <v>0</v>
      </c>
      <c r="T128" s="127">
        <f>SUM(T129:T212)</f>
        <v>0</v>
      </c>
      <c r="AR128" s="121" t="s">
        <v>84</v>
      </c>
      <c r="AT128" s="128" t="s">
        <v>75</v>
      </c>
      <c r="AU128" s="128" t="s">
        <v>84</v>
      </c>
      <c r="AY128" s="121" t="s">
        <v>126</v>
      </c>
      <c r="BK128" s="129">
        <f>SUM(BK129:BK212)</f>
        <v>0</v>
      </c>
    </row>
    <row r="129" spans="2:65" s="1" customFormat="1" ht="66.75" customHeight="1">
      <c r="B129" s="32"/>
      <c r="C129" s="132" t="s">
        <v>84</v>
      </c>
      <c r="D129" s="132" t="s">
        <v>128</v>
      </c>
      <c r="E129" s="133" t="s">
        <v>137</v>
      </c>
      <c r="F129" s="134" t="s">
        <v>138</v>
      </c>
      <c r="G129" s="135" t="s">
        <v>131</v>
      </c>
      <c r="H129" s="136">
        <v>125.98</v>
      </c>
      <c r="I129" s="137"/>
      <c r="J129" s="138">
        <f>ROUND(I129*H129,2)</f>
        <v>0</v>
      </c>
      <c r="K129" s="134" t="s">
        <v>132</v>
      </c>
      <c r="L129" s="32"/>
      <c r="M129" s="139" t="s">
        <v>1</v>
      </c>
      <c r="N129" s="140" t="s">
        <v>41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133</v>
      </c>
      <c r="AT129" s="143" t="s">
        <v>128</v>
      </c>
      <c r="AU129" s="143" t="s">
        <v>86</v>
      </c>
      <c r="AY129" s="17" t="s">
        <v>126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84</v>
      </c>
      <c r="BK129" s="144">
        <f>ROUND(I129*H129,2)</f>
        <v>0</v>
      </c>
      <c r="BL129" s="17" t="s">
        <v>133</v>
      </c>
      <c r="BM129" s="143" t="s">
        <v>86</v>
      </c>
    </row>
    <row r="130" spans="2:65" s="14" customFormat="1" ht="11.25">
      <c r="B130" s="160"/>
      <c r="D130" s="146" t="s">
        <v>134</v>
      </c>
      <c r="E130" s="161" t="s">
        <v>1</v>
      </c>
      <c r="F130" s="162" t="s">
        <v>512</v>
      </c>
      <c r="H130" s="161" t="s">
        <v>1</v>
      </c>
      <c r="I130" s="163"/>
      <c r="L130" s="160"/>
      <c r="M130" s="164"/>
      <c r="T130" s="165"/>
      <c r="AT130" s="161" t="s">
        <v>134</v>
      </c>
      <c r="AU130" s="161" t="s">
        <v>86</v>
      </c>
      <c r="AV130" s="14" t="s">
        <v>84</v>
      </c>
      <c r="AW130" s="14" t="s">
        <v>32</v>
      </c>
      <c r="AX130" s="14" t="s">
        <v>76</v>
      </c>
      <c r="AY130" s="161" t="s">
        <v>126</v>
      </c>
    </row>
    <row r="131" spans="2:65" s="12" customFormat="1" ht="11.25">
      <c r="B131" s="145"/>
      <c r="D131" s="146" t="s">
        <v>134</v>
      </c>
      <c r="E131" s="147" t="s">
        <v>1</v>
      </c>
      <c r="F131" s="148" t="s">
        <v>513</v>
      </c>
      <c r="H131" s="149">
        <v>119.98</v>
      </c>
      <c r="I131" s="150"/>
      <c r="L131" s="145"/>
      <c r="M131" s="151"/>
      <c r="T131" s="152"/>
      <c r="AT131" s="147" t="s">
        <v>134</v>
      </c>
      <c r="AU131" s="147" t="s">
        <v>86</v>
      </c>
      <c r="AV131" s="12" t="s">
        <v>86</v>
      </c>
      <c r="AW131" s="12" t="s">
        <v>32</v>
      </c>
      <c r="AX131" s="12" t="s">
        <v>76</v>
      </c>
      <c r="AY131" s="147" t="s">
        <v>126</v>
      </c>
    </row>
    <row r="132" spans="2:65" s="12" customFormat="1" ht="11.25">
      <c r="B132" s="145"/>
      <c r="D132" s="146" t="s">
        <v>134</v>
      </c>
      <c r="E132" s="147" t="s">
        <v>1</v>
      </c>
      <c r="F132" s="148" t="s">
        <v>514</v>
      </c>
      <c r="H132" s="149">
        <v>6</v>
      </c>
      <c r="I132" s="150"/>
      <c r="L132" s="145"/>
      <c r="M132" s="151"/>
      <c r="T132" s="152"/>
      <c r="AT132" s="147" t="s">
        <v>134</v>
      </c>
      <c r="AU132" s="147" t="s">
        <v>86</v>
      </c>
      <c r="AV132" s="12" t="s">
        <v>86</v>
      </c>
      <c r="AW132" s="12" t="s">
        <v>32</v>
      </c>
      <c r="AX132" s="12" t="s">
        <v>76</v>
      </c>
      <c r="AY132" s="147" t="s">
        <v>126</v>
      </c>
    </row>
    <row r="133" spans="2:65" s="13" customFormat="1" ht="11.25">
      <c r="B133" s="153"/>
      <c r="D133" s="146" t="s">
        <v>134</v>
      </c>
      <c r="E133" s="154" t="s">
        <v>1</v>
      </c>
      <c r="F133" s="155" t="s">
        <v>136</v>
      </c>
      <c r="H133" s="156">
        <v>125.98</v>
      </c>
      <c r="I133" s="157"/>
      <c r="L133" s="153"/>
      <c r="M133" s="158"/>
      <c r="T133" s="159"/>
      <c r="AT133" s="154" t="s">
        <v>134</v>
      </c>
      <c r="AU133" s="154" t="s">
        <v>86</v>
      </c>
      <c r="AV133" s="13" t="s">
        <v>133</v>
      </c>
      <c r="AW133" s="13" t="s">
        <v>32</v>
      </c>
      <c r="AX133" s="13" t="s">
        <v>84</v>
      </c>
      <c r="AY133" s="154" t="s">
        <v>126</v>
      </c>
    </row>
    <row r="134" spans="2:65" s="1" customFormat="1" ht="66.75" customHeight="1">
      <c r="B134" s="32"/>
      <c r="C134" s="132" t="s">
        <v>86</v>
      </c>
      <c r="D134" s="132" t="s">
        <v>128</v>
      </c>
      <c r="E134" s="133" t="s">
        <v>146</v>
      </c>
      <c r="F134" s="134" t="s">
        <v>147</v>
      </c>
      <c r="G134" s="135" t="s">
        <v>131</v>
      </c>
      <c r="H134" s="136">
        <v>125.98</v>
      </c>
      <c r="I134" s="137"/>
      <c r="J134" s="138">
        <f>ROUND(I134*H134,2)</f>
        <v>0</v>
      </c>
      <c r="K134" s="134" t="s">
        <v>132</v>
      </c>
      <c r="L134" s="32"/>
      <c r="M134" s="139" t="s">
        <v>1</v>
      </c>
      <c r="N134" s="140" t="s">
        <v>41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133</v>
      </c>
      <c r="AT134" s="143" t="s">
        <v>128</v>
      </c>
      <c r="AU134" s="143" t="s">
        <v>86</v>
      </c>
      <c r="AY134" s="17" t="s">
        <v>126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84</v>
      </c>
      <c r="BK134" s="144">
        <f>ROUND(I134*H134,2)</f>
        <v>0</v>
      </c>
      <c r="BL134" s="17" t="s">
        <v>133</v>
      </c>
      <c r="BM134" s="143" t="s">
        <v>133</v>
      </c>
    </row>
    <row r="135" spans="2:65" s="14" customFormat="1" ht="11.25">
      <c r="B135" s="160"/>
      <c r="D135" s="146" t="s">
        <v>134</v>
      </c>
      <c r="E135" s="161" t="s">
        <v>1</v>
      </c>
      <c r="F135" s="162" t="s">
        <v>512</v>
      </c>
      <c r="H135" s="161" t="s">
        <v>1</v>
      </c>
      <c r="I135" s="163"/>
      <c r="L135" s="160"/>
      <c r="M135" s="164"/>
      <c r="T135" s="165"/>
      <c r="AT135" s="161" t="s">
        <v>134</v>
      </c>
      <c r="AU135" s="161" t="s">
        <v>86</v>
      </c>
      <c r="AV135" s="14" t="s">
        <v>84</v>
      </c>
      <c r="AW135" s="14" t="s">
        <v>32</v>
      </c>
      <c r="AX135" s="14" t="s">
        <v>76</v>
      </c>
      <c r="AY135" s="161" t="s">
        <v>126</v>
      </c>
    </row>
    <row r="136" spans="2:65" s="12" customFormat="1" ht="11.25">
      <c r="B136" s="145"/>
      <c r="D136" s="146" t="s">
        <v>134</v>
      </c>
      <c r="E136" s="147" t="s">
        <v>1</v>
      </c>
      <c r="F136" s="148" t="s">
        <v>513</v>
      </c>
      <c r="H136" s="149">
        <v>119.98</v>
      </c>
      <c r="I136" s="150"/>
      <c r="L136" s="145"/>
      <c r="M136" s="151"/>
      <c r="T136" s="152"/>
      <c r="AT136" s="147" t="s">
        <v>134</v>
      </c>
      <c r="AU136" s="147" t="s">
        <v>86</v>
      </c>
      <c r="AV136" s="12" t="s">
        <v>86</v>
      </c>
      <c r="AW136" s="12" t="s">
        <v>32</v>
      </c>
      <c r="AX136" s="12" t="s">
        <v>76</v>
      </c>
      <c r="AY136" s="147" t="s">
        <v>126</v>
      </c>
    </row>
    <row r="137" spans="2:65" s="12" customFormat="1" ht="11.25">
      <c r="B137" s="145"/>
      <c r="D137" s="146" t="s">
        <v>134</v>
      </c>
      <c r="E137" s="147" t="s">
        <v>1</v>
      </c>
      <c r="F137" s="148" t="s">
        <v>514</v>
      </c>
      <c r="H137" s="149">
        <v>6</v>
      </c>
      <c r="I137" s="150"/>
      <c r="L137" s="145"/>
      <c r="M137" s="151"/>
      <c r="T137" s="152"/>
      <c r="AT137" s="147" t="s">
        <v>134</v>
      </c>
      <c r="AU137" s="147" t="s">
        <v>86</v>
      </c>
      <c r="AV137" s="12" t="s">
        <v>86</v>
      </c>
      <c r="AW137" s="12" t="s">
        <v>32</v>
      </c>
      <c r="AX137" s="12" t="s">
        <v>76</v>
      </c>
      <c r="AY137" s="147" t="s">
        <v>126</v>
      </c>
    </row>
    <row r="138" spans="2:65" s="13" customFormat="1" ht="11.25">
      <c r="B138" s="153"/>
      <c r="D138" s="146" t="s">
        <v>134</v>
      </c>
      <c r="E138" s="154" t="s">
        <v>1</v>
      </c>
      <c r="F138" s="155" t="s">
        <v>136</v>
      </c>
      <c r="H138" s="156">
        <v>125.98</v>
      </c>
      <c r="I138" s="157"/>
      <c r="L138" s="153"/>
      <c r="M138" s="158"/>
      <c r="T138" s="159"/>
      <c r="AT138" s="154" t="s">
        <v>134</v>
      </c>
      <c r="AU138" s="154" t="s">
        <v>86</v>
      </c>
      <c r="AV138" s="13" t="s">
        <v>133</v>
      </c>
      <c r="AW138" s="13" t="s">
        <v>32</v>
      </c>
      <c r="AX138" s="13" t="s">
        <v>84</v>
      </c>
      <c r="AY138" s="154" t="s">
        <v>126</v>
      </c>
    </row>
    <row r="139" spans="2:65" s="1" customFormat="1" ht="24.2" customHeight="1">
      <c r="B139" s="32"/>
      <c r="C139" s="132" t="s">
        <v>142</v>
      </c>
      <c r="D139" s="132" t="s">
        <v>128</v>
      </c>
      <c r="E139" s="133" t="s">
        <v>161</v>
      </c>
      <c r="F139" s="134" t="s">
        <v>162</v>
      </c>
      <c r="G139" s="135" t="s">
        <v>163</v>
      </c>
      <c r="H139" s="136">
        <v>302.35199999999998</v>
      </c>
      <c r="I139" s="137"/>
      <c r="J139" s="138">
        <f>ROUND(I139*H139,2)</f>
        <v>0</v>
      </c>
      <c r="K139" s="134" t="s">
        <v>1</v>
      </c>
      <c r="L139" s="32"/>
      <c r="M139" s="139" t="s">
        <v>1</v>
      </c>
      <c r="N139" s="140" t="s">
        <v>41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133</v>
      </c>
      <c r="AT139" s="143" t="s">
        <v>128</v>
      </c>
      <c r="AU139" s="143" t="s">
        <v>86</v>
      </c>
      <c r="AY139" s="17" t="s">
        <v>126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84</v>
      </c>
      <c r="BK139" s="144">
        <f>ROUND(I139*H139,2)</f>
        <v>0</v>
      </c>
      <c r="BL139" s="17" t="s">
        <v>133</v>
      </c>
      <c r="BM139" s="143" t="s">
        <v>145</v>
      </c>
    </row>
    <row r="140" spans="2:65" s="12" customFormat="1" ht="11.25">
      <c r="B140" s="145"/>
      <c r="D140" s="146" t="s">
        <v>134</v>
      </c>
      <c r="E140" s="147" t="s">
        <v>1</v>
      </c>
      <c r="F140" s="148" t="s">
        <v>515</v>
      </c>
      <c r="H140" s="149">
        <v>287.952</v>
      </c>
      <c r="I140" s="150"/>
      <c r="L140" s="145"/>
      <c r="M140" s="151"/>
      <c r="T140" s="152"/>
      <c r="AT140" s="147" t="s">
        <v>134</v>
      </c>
      <c r="AU140" s="147" t="s">
        <v>86</v>
      </c>
      <c r="AV140" s="12" t="s">
        <v>86</v>
      </c>
      <c r="AW140" s="12" t="s">
        <v>32</v>
      </c>
      <c r="AX140" s="12" t="s">
        <v>76</v>
      </c>
      <c r="AY140" s="147" t="s">
        <v>126</v>
      </c>
    </row>
    <row r="141" spans="2:65" s="12" customFormat="1" ht="11.25">
      <c r="B141" s="145"/>
      <c r="D141" s="146" t="s">
        <v>134</v>
      </c>
      <c r="E141" s="147" t="s">
        <v>1</v>
      </c>
      <c r="F141" s="148" t="s">
        <v>516</v>
      </c>
      <c r="H141" s="149">
        <v>14.4</v>
      </c>
      <c r="I141" s="150"/>
      <c r="L141" s="145"/>
      <c r="M141" s="151"/>
      <c r="T141" s="152"/>
      <c r="AT141" s="147" t="s">
        <v>134</v>
      </c>
      <c r="AU141" s="147" t="s">
        <v>86</v>
      </c>
      <c r="AV141" s="12" t="s">
        <v>86</v>
      </c>
      <c r="AW141" s="12" t="s">
        <v>32</v>
      </c>
      <c r="AX141" s="12" t="s">
        <v>76</v>
      </c>
      <c r="AY141" s="147" t="s">
        <v>126</v>
      </c>
    </row>
    <row r="142" spans="2:65" s="13" customFormat="1" ht="11.25">
      <c r="B142" s="153"/>
      <c r="D142" s="146" t="s">
        <v>134</v>
      </c>
      <c r="E142" s="154" t="s">
        <v>1</v>
      </c>
      <c r="F142" s="155" t="s">
        <v>136</v>
      </c>
      <c r="H142" s="156">
        <v>302.35199999999998</v>
      </c>
      <c r="I142" s="157"/>
      <c r="L142" s="153"/>
      <c r="M142" s="158"/>
      <c r="T142" s="159"/>
      <c r="AT142" s="154" t="s">
        <v>134</v>
      </c>
      <c r="AU142" s="154" t="s">
        <v>86</v>
      </c>
      <c r="AV142" s="13" t="s">
        <v>133</v>
      </c>
      <c r="AW142" s="13" t="s">
        <v>32</v>
      </c>
      <c r="AX142" s="13" t="s">
        <v>84</v>
      </c>
      <c r="AY142" s="154" t="s">
        <v>126</v>
      </c>
    </row>
    <row r="143" spans="2:65" s="1" customFormat="1" ht="37.9" customHeight="1">
      <c r="B143" s="32"/>
      <c r="C143" s="132" t="s">
        <v>133</v>
      </c>
      <c r="D143" s="132" t="s">
        <v>128</v>
      </c>
      <c r="E143" s="133" t="s">
        <v>172</v>
      </c>
      <c r="F143" s="134" t="s">
        <v>173</v>
      </c>
      <c r="G143" s="135" t="s">
        <v>174</v>
      </c>
      <c r="H143" s="136">
        <v>12.598000000000001</v>
      </c>
      <c r="I143" s="137"/>
      <c r="J143" s="138">
        <f>ROUND(I143*H143,2)</f>
        <v>0</v>
      </c>
      <c r="K143" s="134" t="s">
        <v>1</v>
      </c>
      <c r="L143" s="32"/>
      <c r="M143" s="139" t="s">
        <v>1</v>
      </c>
      <c r="N143" s="140" t="s">
        <v>41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133</v>
      </c>
      <c r="AT143" s="143" t="s">
        <v>128</v>
      </c>
      <c r="AU143" s="143" t="s">
        <v>86</v>
      </c>
      <c r="AY143" s="17" t="s">
        <v>126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84</v>
      </c>
      <c r="BK143" s="144">
        <f>ROUND(I143*H143,2)</f>
        <v>0</v>
      </c>
      <c r="BL143" s="17" t="s">
        <v>133</v>
      </c>
      <c r="BM143" s="143" t="s">
        <v>148</v>
      </c>
    </row>
    <row r="144" spans="2:65" s="12" customFormat="1" ht="11.25">
      <c r="B144" s="145"/>
      <c r="D144" s="146" t="s">
        <v>134</v>
      </c>
      <c r="E144" s="147" t="s">
        <v>1</v>
      </c>
      <c r="F144" s="148" t="s">
        <v>517</v>
      </c>
      <c r="H144" s="149">
        <v>11.997999999999999</v>
      </c>
      <c r="I144" s="150"/>
      <c r="L144" s="145"/>
      <c r="M144" s="151"/>
      <c r="T144" s="152"/>
      <c r="AT144" s="147" t="s">
        <v>134</v>
      </c>
      <c r="AU144" s="147" t="s">
        <v>86</v>
      </c>
      <c r="AV144" s="12" t="s">
        <v>86</v>
      </c>
      <c r="AW144" s="12" t="s">
        <v>32</v>
      </c>
      <c r="AX144" s="12" t="s">
        <v>76</v>
      </c>
      <c r="AY144" s="147" t="s">
        <v>126</v>
      </c>
    </row>
    <row r="145" spans="2:65" s="12" customFormat="1" ht="11.25">
      <c r="B145" s="145"/>
      <c r="D145" s="146" t="s">
        <v>134</v>
      </c>
      <c r="E145" s="147" t="s">
        <v>1</v>
      </c>
      <c r="F145" s="148" t="s">
        <v>518</v>
      </c>
      <c r="H145" s="149">
        <v>0.6</v>
      </c>
      <c r="I145" s="150"/>
      <c r="L145" s="145"/>
      <c r="M145" s="151"/>
      <c r="T145" s="152"/>
      <c r="AT145" s="147" t="s">
        <v>134</v>
      </c>
      <c r="AU145" s="147" t="s">
        <v>86</v>
      </c>
      <c r="AV145" s="12" t="s">
        <v>86</v>
      </c>
      <c r="AW145" s="12" t="s">
        <v>32</v>
      </c>
      <c r="AX145" s="12" t="s">
        <v>76</v>
      </c>
      <c r="AY145" s="147" t="s">
        <v>126</v>
      </c>
    </row>
    <row r="146" spans="2:65" s="13" customFormat="1" ht="11.25">
      <c r="B146" s="153"/>
      <c r="D146" s="146" t="s">
        <v>134</v>
      </c>
      <c r="E146" s="154" t="s">
        <v>1</v>
      </c>
      <c r="F146" s="155" t="s">
        <v>136</v>
      </c>
      <c r="H146" s="156">
        <v>12.597999999999999</v>
      </c>
      <c r="I146" s="157"/>
      <c r="L146" s="153"/>
      <c r="M146" s="158"/>
      <c r="T146" s="159"/>
      <c r="AT146" s="154" t="s">
        <v>134</v>
      </c>
      <c r="AU146" s="154" t="s">
        <v>86</v>
      </c>
      <c r="AV146" s="13" t="s">
        <v>133</v>
      </c>
      <c r="AW146" s="13" t="s">
        <v>32</v>
      </c>
      <c r="AX146" s="13" t="s">
        <v>84</v>
      </c>
      <c r="AY146" s="154" t="s">
        <v>126</v>
      </c>
    </row>
    <row r="147" spans="2:65" s="1" customFormat="1" ht="66.75" customHeight="1">
      <c r="B147" s="32"/>
      <c r="C147" s="132" t="s">
        <v>149</v>
      </c>
      <c r="D147" s="132" t="s">
        <v>128</v>
      </c>
      <c r="E147" s="133" t="s">
        <v>183</v>
      </c>
      <c r="F147" s="134" t="s">
        <v>519</v>
      </c>
      <c r="G147" s="135" t="s">
        <v>159</v>
      </c>
      <c r="H147" s="136">
        <v>2</v>
      </c>
      <c r="I147" s="137"/>
      <c r="J147" s="138">
        <f>ROUND(I147*H147,2)</f>
        <v>0</v>
      </c>
      <c r="K147" s="134" t="s">
        <v>132</v>
      </c>
      <c r="L147" s="32"/>
      <c r="M147" s="139" t="s">
        <v>1</v>
      </c>
      <c r="N147" s="140" t="s">
        <v>41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133</v>
      </c>
      <c r="AT147" s="143" t="s">
        <v>128</v>
      </c>
      <c r="AU147" s="143" t="s">
        <v>86</v>
      </c>
      <c r="AY147" s="17" t="s">
        <v>126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84</v>
      </c>
      <c r="BK147" s="144">
        <f>ROUND(I147*H147,2)</f>
        <v>0</v>
      </c>
      <c r="BL147" s="17" t="s">
        <v>133</v>
      </c>
      <c r="BM147" s="143" t="s">
        <v>152</v>
      </c>
    </row>
    <row r="148" spans="2:65" s="12" customFormat="1" ht="11.25">
      <c r="B148" s="145"/>
      <c r="D148" s="146" t="s">
        <v>134</v>
      </c>
      <c r="E148" s="147" t="s">
        <v>1</v>
      </c>
      <c r="F148" s="148" t="s">
        <v>520</v>
      </c>
      <c r="H148" s="149">
        <v>2</v>
      </c>
      <c r="I148" s="150"/>
      <c r="L148" s="145"/>
      <c r="M148" s="151"/>
      <c r="T148" s="152"/>
      <c r="AT148" s="147" t="s">
        <v>134</v>
      </c>
      <c r="AU148" s="147" t="s">
        <v>86</v>
      </c>
      <c r="AV148" s="12" t="s">
        <v>86</v>
      </c>
      <c r="AW148" s="12" t="s">
        <v>32</v>
      </c>
      <c r="AX148" s="12" t="s">
        <v>76</v>
      </c>
      <c r="AY148" s="147" t="s">
        <v>126</v>
      </c>
    </row>
    <row r="149" spans="2:65" s="13" customFormat="1" ht="11.25">
      <c r="B149" s="153"/>
      <c r="D149" s="146" t="s">
        <v>134</v>
      </c>
      <c r="E149" s="154" t="s">
        <v>1</v>
      </c>
      <c r="F149" s="155" t="s">
        <v>136</v>
      </c>
      <c r="H149" s="156">
        <v>2</v>
      </c>
      <c r="I149" s="157"/>
      <c r="L149" s="153"/>
      <c r="M149" s="158"/>
      <c r="T149" s="159"/>
      <c r="AT149" s="154" t="s">
        <v>134</v>
      </c>
      <c r="AU149" s="154" t="s">
        <v>86</v>
      </c>
      <c r="AV149" s="13" t="s">
        <v>133</v>
      </c>
      <c r="AW149" s="13" t="s">
        <v>32</v>
      </c>
      <c r="AX149" s="13" t="s">
        <v>84</v>
      </c>
      <c r="AY149" s="154" t="s">
        <v>126</v>
      </c>
    </row>
    <row r="150" spans="2:65" s="1" customFormat="1" ht="66.75" customHeight="1">
      <c r="B150" s="32"/>
      <c r="C150" s="132" t="s">
        <v>145</v>
      </c>
      <c r="D150" s="132" t="s">
        <v>128</v>
      </c>
      <c r="E150" s="133" t="s">
        <v>188</v>
      </c>
      <c r="F150" s="134" t="s">
        <v>519</v>
      </c>
      <c r="G150" s="135" t="s">
        <v>159</v>
      </c>
      <c r="H150" s="136">
        <v>1</v>
      </c>
      <c r="I150" s="137"/>
      <c r="J150" s="138">
        <f>ROUND(I150*H150,2)</f>
        <v>0</v>
      </c>
      <c r="K150" s="134" t="s">
        <v>132</v>
      </c>
      <c r="L150" s="32"/>
      <c r="M150" s="139" t="s">
        <v>1</v>
      </c>
      <c r="N150" s="140" t="s">
        <v>41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133</v>
      </c>
      <c r="AT150" s="143" t="s">
        <v>128</v>
      </c>
      <c r="AU150" s="143" t="s">
        <v>86</v>
      </c>
      <c r="AY150" s="17" t="s">
        <v>126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84</v>
      </c>
      <c r="BK150" s="144">
        <f>ROUND(I150*H150,2)</f>
        <v>0</v>
      </c>
      <c r="BL150" s="17" t="s">
        <v>133</v>
      </c>
      <c r="BM150" s="143" t="s">
        <v>8</v>
      </c>
    </row>
    <row r="151" spans="2:65" s="12" customFormat="1" ht="11.25">
      <c r="B151" s="145"/>
      <c r="D151" s="146" t="s">
        <v>134</v>
      </c>
      <c r="E151" s="147" t="s">
        <v>1</v>
      </c>
      <c r="F151" s="148" t="s">
        <v>521</v>
      </c>
      <c r="H151" s="149">
        <v>1</v>
      </c>
      <c r="I151" s="150"/>
      <c r="L151" s="145"/>
      <c r="M151" s="151"/>
      <c r="T151" s="152"/>
      <c r="AT151" s="147" t="s">
        <v>134</v>
      </c>
      <c r="AU151" s="147" t="s">
        <v>86</v>
      </c>
      <c r="AV151" s="12" t="s">
        <v>86</v>
      </c>
      <c r="AW151" s="12" t="s">
        <v>32</v>
      </c>
      <c r="AX151" s="12" t="s">
        <v>76</v>
      </c>
      <c r="AY151" s="147" t="s">
        <v>126</v>
      </c>
    </row>
    <row r="152" spans="2:65" s="13" customFormat="1" ht="11.25">
      <c r="B152" s="153"/>
      <c r="D152" s="146" t="s">
        <v>134</v>
      </c>
      <c r="E152" s="154" t="s">
        <v>1</v>
      </c>
      <c r="F152" s="155" t="s">
        <v>136</v>
      </c>
      <c r="H152" s="156">
        <v>1</v>
      </c>
      <c r="I152" s="157"/>
      <c r="L152" s="153"/>
      <c r="M152" s="158"/>
      <c r="T152" s="159"/>
      <c r="AT152" s="154" t="s">
        <v>134</v>
      </c>
      <c r="AU152" s="154" t="s">
        <v>86</v>
      </c>
      <c r="AV152" s="13" t="s">
        <v>133</v>
      </c>
      <c r="AW152" s="13" t="s">
        <v>32</v>
      </c>
      <c r="AX152" s="13" t="s">
        <v>84</v>
      </c>
      <c r="AY152" s="154" t="s">
        <v>126</v>
      </c>
    </row>
    <row r="153" spans="2:65" s="1" customFormat="1" ht="49.15" customHeight="1">
      <c r="B153" s="32"/>
      <c r="C153" s="132" t="s">
        <v>156</v>
      </c>
      <c r="D153" s="132" t="s">
        <v>128</v>
      </c>
      <c r="E153" s="133" t="s">
        <v>522</v>
      </c>
      <c r="F153" s="134" t="s">
        <v>523</v>
      </c>
      <c r="G153" s="135" t="s">
        <v>194</v>
      </c>
      <c r="H153" s="136">
        <v>81.019000000000005</v>
      </c>
      <c r="I153" s="137"/>
      <c r="J153" s="138">
        <f>ROUND(I153*H153,2)</f>
        <v>0</v>
      </c>
      <c r="K153" s="134" t="s">
        <v>132</v>
      </c>
      <c r="L153" s="32"/>
      <c r="M153" s="139" t="s">
        <v>1</v>
      </c>
      <c r="N153" s="140" t="s">
        <v>41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133</v>
      </c>
      <c r="AT153" s="143" t="s">
        <v>128</v>
      </c>
      <c r="AU153" s="143" t="s">
        <v>86</v>
      </c>
      <c r="AY153" s="17" t="s">
        <v>126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84</v>
      </c>
      <c r="BK153" s="144">
        <f>ROUND(I153*H153,2)</f>
        <v>0</v>
      </c>
      <c r="BL153" s="17" t="s">
        <v>133</v>
      </c>
      <c r="BM153" s="143" t="s">
        <v>160</v>
      </c>
    </row>
    <row r="154" spans="2:65" s="14" customFormat="1" ht="11.25">
      <c r="B154" s="160"/>
      <c r="D154" s="146" t="s">
        <v>134</v>
      </c>
      <c r="E154" s="161" t="s">
        <v>1</v>
      </c>
      <c r="F154" s="162" t="s">
        <v>512</v>
      </c>
      <c r="H154" s="161" t="s">
        <v>1</v>
      </c>
      <c r="I154" s="163"/>
      <c r="L154" s="160"/>
      <c r="M154" s="164"/>
      <c r="T154" s="165"/>
      <c r="AT154" s="161" t="s">
        <v>134</v>
      </c>
      <c r="AU154" s="161" t="s">
        <v>86</v>
      </c>
      <c r="AV154" s="14" t="s">
        <v>84</v>
      </c>
      <c r="AW154" s="14" t="s">
        <v>32</v>
      </c>
      <c r="AX154" s="14" t="s">
        <v>76</v>
      </c>
      <c r="AY154" s="161" t="s">
        <v>126</v>
      </c>
    </row>
    <row r="155" spans="2:65" s="14" customFormat="1" ht="11.25">
      <c r="B155" s="160"/>
      <c r="D155" s="146" t="s">
        <v>134</v>
      </c>
      <c r="E155" s="161" t="s">
        <v>1</v>
      </c>
      <c r="F155" s="162" t="s">
        <v>196</v>
      </c>
      <c r="H155" s="161" t="s">
        <v>1</v>
      </c>
      <c r="I155" s="163"/>
      <c r="L155" s="160"/>
      <c r="M155" s="164"/>
      <c r="T155" s="165"/>
      <c r="AT155" s="161" t="s">
        <v>134</v>
      </c>
      <c r="AU155" s="161" t="s">
        <v>86</v>
      </c>
      <c r="AV155" s="14" t="s">
        <v>84</v>
      </c>
      <c r="AW155" s="14" t="s">
        <v>32</v>
      </c>
      <c r="AX155" s="14" t="s">
        <v>76</v>
      </c>
      <c r="AY155" s="161" t="s">
        <v>126</v>
      </c>
    </row>
    <row r="156" spans="2:65" s="12" customFormat="1" ht="11.25">
      <c r="B156" s="145"/>
      <c r="D156" s="146" t="s">
        <v>134</v>
      </c>
      <c r="E156" s="147" t="s">
        <v>1</v>
      </c>
      <c r="F156" s="148" t="s">
        <v>524</v>
      </c>
      <c r="H156" s="149">
        <v>67.069999999999993</v>
      </c>
      <c r="I156" s="150"/>
      <c r="L156" s="145"/>
      <c r="M156" s="151"/>
      <c r="T156" s="152"/>
      <c r="AT156" s="147" t="s">
        <v>134</v>
      </c>
      <c r="AU156" s="147" t="s">
        <v>86</v>
      </c>
      <c r="AV156" s="12" t="s">
        <v>86</v>
      </c>
      <c r="AW156" s="12" t="s">
        <v>32</v>
      </c>
      <c r="AX156" s="12" t="s">
        <v>76</v>
      </c>
      <c r="AY156" s="147" t="s">
        <v>126</v>
      </c>
    </row>
    <row r="157" spans="2:65" s="12" customFormat="1" ht="11.25">
      <c r="B157" s="145"/>
      <c r="D157" s="146" t="s">
        <v>134</v>
      </c>
      <c r="E157" s="147" t="s">
        <v>1</v>
      </c>
      <c r="F157" s="148" t="s">
        <v>525</v>
      </c>
      <c r="H157" s="149">
        <v>8.9990000000000006</v>
      </c>
      <c r="I157" s="150"/>
      <c r="L157" s="145"/>
      <c r="M157" s="151"/>
      <c r="T157" s="152"/>
      <c r="AT157" s="147" t="s">
        <v>134</v>
      </c>
      <c r="AU157" s="147" t="s">
        <v>86</v>
      </c>
      <c r="AV157" s="12" t="s">
        <v>86</v>
      </c>
      <c r="AW157" s="12" t="s">
        <v>32</v>
      </c>
      <c r="AX157" s="12" t="s">
        <v>76</v>
      </c>
      <c r="AY157" s="147" t="s">
        <v>126</v>
      </c>
    </row>
    <row r="158" spans="2:65" s="15" customFormat="1" ht="11.25">
      <c r="B158" s="185"/>
      <c r="D158" s="146" t="s">
        <v>134</v>
      </c>
      <c r="E158" s="186" t="s">
        <v>1</v>
      </c>
      <c r="F158" s="187" t="s">
        <v>526</v>
      </c>
      <c r="H158" s="188">
        <v>76.068999999999988</v>
      </c>
      <c r="I158" s="189"/>
      <c r="L158" s="185"/>
      <c r="M158" s="190"/>
      <c r="T158" s="191"/>
      <c r="AT158" s="186" t="s">
        <v>134</v>
      </c>
      <c r="AU158" s="186" t="s">
        <v>86</v>
      </c>
      <c r="AV158" s="15" t="s">
        <v>142</v>
      </c>
      <c r="AW158" s="15" t="s">
        <v>32</v>
      </c>
      <c r="AX158" s="15" t="s">
        <v>76</v>
      </c>
      <c r="AY158" s="186" t="s">
        <v>126</v>
      </c>
    </row>
    <row r="159" spans="2:65" s="12" customFormat="1" ht="11.25">
      <c r="B159" s="145"/>
      <c r="D159" s="146" t="s">
        <v>134</v>
      </c>
      <c r="E159" s="147" t="s">
        <v>1</v>
      </c>
      <c r="F159" s="148" t="s">
        <v>527</v>
      </c>
      <c r="H159" s="149">
        <v>4.5</v>
      </c>
      <c r="I159" s="150"/>
      <c r="L159" s="145"/>
      <c r="M159" s="151"/>
      <c r="T159" s="152"/>
      <c r="AT159" s="147" t="s">
        <v>134</v>
      </c>
      <c r="AU159" s="147" t="s">
        <v>86</v>
      </c>
      <c r="AV159" s="12" t="s">
        <v>86</v>
      </c>
      <c r="AW159" s="12" t="s">
        <v>32</v>
      </c>
      <c r="AX159" s="12" t="s">
        <v>76</v>
      </c>
      <c r="AY159" s="147" t="s">
        <v>126</v>
      </c>
    </row>
    <row r="160" spans="2:65" s="12" customFormat="1" ht="11.25">
      <c r="B160" s="145"/>
      <c r="D160" s="146" t="s">
        <v>134</v>
      </c>
      <c r="E160" s="147" t="s">
        <v>1</v>
      </c>
      <c r="F160" s="148" t="s">
        <v>528</v>
      </c>
      <c r="H160" s="149">
        <v>0.45</v>
      </c>
      <c r="I160" s="150"/>
      <c r="L160" s="145"/>
      <c r="M160" s="151"/>
      <c r="T160" s="152"/>
      <c r="AT160" s="147" t="s">
        <v>134</v>
      </c>
      <c r="AU160" s="147" t="s">
        <v>86</v>
      </c>
      <c r="AV160" s="12" t="s">
        <v>86</v>
      </c>
      <c r="AW160" s="12" t="s">
        <v>32</v>
      </c>
      <c r="AX160" s="12" t="s">
        <v>76</v>
      </c>
      <c r="AY160" s="147" t="s">
        <v>126</v>
      </c>
    </row>
    <row r="161" spans="2:65" s="15" customFormat="1" ht="11.25">
      <c r="B161" s="185"/>
      <c r="D161" s="146" t="s">
        <v>134</v>
      </c>
      <c r="E161" s="186" t="s">
        <v>1</v>
      </c>
      <c r="F161" s="187" t="s">
        <v>526</v>
      </c>
      <c r="H161" s="188">
        <v>4.95</v>
      </c>
      <c r="I161" s="189"/>
      <c r="L161" s="185"/>
      <c r="M161" s="190"/>
      <c r="T161" s="191"/>
      <c r="AT161" s="186" t="s">
        <v>134</v>
      </c>
      <c r="AU161" s="186" t="s">
        <v>86</v>
      </c>
      <c r="AV161" s="15" t="s">
        <v>142</v>
      </c>
      <c r="AW161" s="15" t="s">
        <v>32</v>
      </c>
      <c r="AX161" s="15" t="s">
        <v>76</v>
      </c>
      <c r="AY161" s="186" t="s">
        <v>126</v>
      </c>
    </row>
    <row r="162" spans="2:65" s="13" customFormat="1" ht="11.25">
      <c r="B162" s="153"/>
      <c r="D162" s="146" t="s">
        <v>134</v>
      </c>
      <c r="E162" s="154" t="s">
        <v>1</v>
      </c>
      <c r="F162" s="155" t="s">
        <v>136</v>
      </c>
      <c r="H162" s="156">
        <v>81.018999999999991</v>
      </c>
      <c r="I162" s="157"/>
      <c r="L162" s="153"/>
      <c r="M162" s="158"/>
      <c r="T162" s="159"/>
      <c r="AT162" s="154" t="s">
        <v>134</v>
      </c>
      <c r="AU162" s="154" t="s">
        <v>86</v>
      </c>
      <c r="AV162" s="13" t="s">
        <v>133</v>
      </c>
      <c r="AW162" s="13" t="s">
        <v>32</v>
      </c>
      <c r="AX162" s="13" t="s">
        <v>84</v>
      </c>
      <c r="AY162" s="154" t="s">
        <v>126</v>
      </c>
    </row>
    <row r="163" spans="2:65" s="1" customFormat="1" ht="49.15" customHeight="1">
      <c r="B163" s="32"/>
      <c r="C163" s="132" t="s">
        <v>148</v>
      </c>
      <c r="D163" s="132" t="s">
        <v>128</v>
      </c>
      <c r="E163" s="133" t="s">
        <v>529</v>
      </c>
      <c r="F163" s="134" t="s">
        <v>530</v>
      </c>
      <c r="G163" s="135" t="s">
        <v>194</v>
      </c>
      <c r="H163" s="136">
        <v>81.019000000000005</v>
      </c>
      <c r="I163" s="137"/>
      <c r="J163" s="138">
        <f>ROUND(I163*H163,2)</f>
        <v>0</v>
      </c>
      <c r="K163" s="134" t="s">
        <v>132</v>
      </c>
      <c r="L163" s="32"/>
      <c r="M163" s="139" t="s">
        <v>1</v>
      </c>
      <c r="N163" s="140" t="s">
        <v>41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133</v>
      </c>
      <c r="AT163" s="143" t="s">
        <v>128</v>
      </c>
      <c r="AU163" s="143" t="s">
        <v>86</v>
      </c>
      <c r="AY163" s="17" t="s">
        <v>126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84</v>
      </c>
      <c r="BK163" s="144">
        <f>ROUND(I163*H163,2)</f>
        <v>0</v>
      </c>
      <c r="BL163" s="17" t="s">
        <v>133</v>
      </c>
      <c r="BM163" s="143" t="s">
        <v>164</v>
      </c>
    </row>
    <row r="164" spans="2:65" s="14" customFormat="1" ht="11.25">
      <c r="B164" s="160"/>
      <c r="D164" s="146" t="s">
        <v>134</v>
      </c>
      <c r="E164" s="161" t="s">
        <v>1</v>
      </c>
      <c r="F164" s="162" t="s">
        <v>512</v>
      </c>
      <c r="H164" s="161" t="s">
        <v>1</v>
      </c>
      <c r="I164" s="163"/>
      <c r="L164" s="160"/>
      <c r="M164" s="164"/>
      <c r="T164" s="165"/>
      <c r="AT164" s="161" t="s">
        <v>134</v>
      </c>
      <c r="AU164" s="161" t="s">
        <v>86</v>
      </c>
      <c r="AV164" s="14" t="s">
        <v>84</v>
      </c>
      <c r="AW164" s="14" t="s">
        <v>32</v>
      </c>
      <c r="AX164" s="14" t="s">
        <v>76</v>
      </c>
      <c r="AY164" s="161" t="s">
        <v>126</v>
      </c>
    </row>
    <row r="165" spans="2:65" s="14" customFormat="1" ht="11.25">
      <c r="B165" s="160"/>
      <c r="D165" s="146" t="s">
        <v>134</v>
      </c>
      <c r="E165" s="161" t="s">
        <v>1</v>
      </c>
      <c r="F165" s="162" t="s">
        <v>196</v>
      </c>
      <c r="H165" s="161" t="s">
        <v>1</v>
      </c>
      <c r="I165" s="163"/>
      <c r="L165" s="160"/>
      <c r="M165" s="164"/>
      <c r="T165" s="165"/>
      <c r="AT165" s="161" t="s">
        <v>134</v>
      </c>
      <c r="AU165" s="161" t="s">
        <v>86</v>
      </c>
      <c r="AV165" s="14" t="s">
        <v>84</v>
      </c>
      <c r="AW165" s="14" t="s">
        <v>32</v>
      </c>
      <c r="AX165" s="14" t="s">
        <v>76</v>
      </c>
      <c r="AY165" s="161" t="s">
        <v>126</v>
      </c>
    </row>
    <row r="166" spans="2:65" s="12" customFormat="1" ht="11.25">
      <c r="B166" s="145"/>
      <c r="D166" s="146" t="s">
        <v>134</v>
      </c>
      <c r="E166" s="147" t="s">
        <v>1</v>
      </c>
      <c r="F166" s="148" t="s">
        <v>524</v>
      </c>
      <c r="H166" s="149">
        <v>67.069999999999993</v>
      </c>
      <c r="I166" s="150"/>
      <c r="L166" s="145"/>
      <c r="M166" s="151"/>
      <c r="T166" s="152"/>
      <c r="AT166" s="147" t="s">
        <v>134</v>
      </c>
      <c r="AU166" s="147" t="s">
        <v>86</v>
      </c>
      <c r="AV166" s="12" t="s">
        <v>86</v>
      </c>
      <c r="AW166" s="12" t="s">
        <v>32</v>
      </c>
      <c r="AX166" s="12" t="s">
        <v>76</v>
      </c>
      <c r="AY166" s="147" t="s">
        <v>126</v>
      </c>
    </row>
    <row r="167" spans="2:65" s="12" customFormat="1" ht="11.25">
      <c r="B167" s="145"/>
      <c r="D167" s="146" t="s">
        <v>134</v>
      </c>
      <c r="E167" s="147" t="s">
        <v>1</v>
      </c>
      <c r="F167" s="148" t="s">
        <v>525</v>
      </c>
      <c r="H167" s="149">
        <v>8.9990000000000006</v>
      </c>
      <c r="I167" s="150"/>
      <c r="L167" s="145"/>
      <c r="M167" s="151"/>
      <c r="T167" s="152"/>
      <c r="AT167" s="147" t="s">
        <v>134</v>
      </c>
      <c r="AU167" s="147" t="s">
        <v>86</v>
      </c>
      <c r="AV167" s="12" t="s">
        <v>86</v>
      </c>
      <c r="AW167" s="12" t="s">
        <v>32</v>
      </c>
      <c r="AX167" s="12" t="s">
        <v>76</v>
      </c>
      <c r="AY167" s="147" t="s">
        <v>126</v>
      </c>
    </row>
    <row r="168" spans="2:65" s="15" customFormat="1" ht="11.25">
      <c r="B168" s="185"/>
      <c r="D168" s="146" t="s">
        <v>134</v>
      </c>
      <c r="E168" s="186" t="s">
        <v>1</v>
      </c>
      <c r="F168" s="187" t="s">
        <v>526</v>
      </c>
      <c r="H168" s="188">
        <v>76.068999999999988</v>
      </c>
      <c r="I168" s="189"/>
      <c r="L168" s="185"/>
      <c r="M168" s="190"/>
      <c r="T168" s="191"/>
      <c r="AT168" s="186" t="s">
        <v>134</v>
      </c>
      <c r="AU168" s="186" t="s">
        <v>86</v>
      </c>
      <c r="AV168" s="15" t="s">
        <v>142</v>
      </c>
      <c r="AW168" s="15" t="s">
        <v>32</v>
      </c>
      <c r="AX168" s="15" t="s">
        <v>76</v>
      </c>
      <c r="AY168" s="186" t="s">
        <v>126</v>
      </c>
    </row>
    <row r="169" spans="2:65" s="12" customFormat="1" ht="11.25">
      <c r="B169" s="145"/>
      <c r="D169" s="146" t="s">
        <v>134</v>
      </c>
      <c r="E169" s="147" t="s">
        <v>1</v>
      </c>
      <c r="F169" s="148" t="s">
        <v>527</v>
      </c>
      <c r="H169" s="149">
        <v>4.5</v>
      </c>
      <c r="I169" s="150"/>
      <c r="L169" s="145"/>
      <c r="M169" s="151"/>
      <c r="T169" s="152"/>
      <c r="AT169" s="147" t="s">
        <v>134</v>
      </c>
      <c r="AU169" s="147" t="s">
        <v>86</v>
      </c>
      <c r="AV169" s="12" t="s">
        <v>86</v>
      </c>
      <c r="AW169" s="12" t="s">
        <v>32</v>
      </c>
      <c r="AX169" s="12" t="s">
        <v>76</v>
      </c>
      <c r="AY169" s="147" t="s">
        <v>126</v>
      </c>
    </row>
    <row r="170" spans="2:65" s="12" customFormat="1" ht="11.25">
      <c r="B170" s="145"/>
      <c r="D170" s="146" t="s">
        <v>134</v>
      </c>
      <c r="E170" s="147" t="s">
        <v>1</v>
      </c>
      <c r="F170" s="148" t="s">
        <v>528</v>
      </c>
      <c r="H170" s="149">
        <v>0.45</v>
      </c>
      <c r="I170" s="150"/>
      <c r="L170" s="145"/>
      <c r="M170" s="151"/>
      <c r="T170" s="152"/>
      <c r="AT170" s="147" t="s">
        <v>134</v>
      </c>
      <c r="AU170" s="147" t="s">
        <v>86</v>
      </c>
      <c r="AV170" s="12" t="s">
        <v>86</v>
      </c>
      <c r="AW170" s="12" t="s">
        <v>32</v>
      </c>
      <c r="AX170" s="12" t="s">
        <v>76</v>
      </c>
      <c r="AY170" s="147" t="s">
        <v>126</v>
      </c>
    </row>
    <row r="171" spans="2:65" s="15" customFormat="1" ht="11.25">
      <c r="B171" s="185"/>
      <c r="D171" s="146" t="s">
        <v>134</v>
      </c>
      <c r="E171" s="186" t="s">
        <v>1</v>
      </c>
      <c r="F171" s="187" t="s">
        <v>526</v>
      </c>
      <c r="H171" s="188">
        <v>4.95</v>
      </c>
      <c r="I171" s="189"/>
      <c r="L171" s="185"/>
      <c r="M171" s="190"/>
      <c r="T171" s="191"/>
      <c r="AT171" s="186" t="s">
        <v>134</v>
      </c>
      <c r="AU171" s="186" t="s">
        <v>86</v>
      </c>
      <c r="AV171" s="15" t="s">
        <v>142</v>
      </c>
      <c r="AW171" s="15" t="s">
        <v>32</v>
      </c>
      <c r="AX171" s="15" t="s">
        <v>76</v>
      </c>
      <c r="AY171" s="186" t="s">
        <v>126</v>
      </c>
    </row>
    <row r="172" spans="2:65" s="13" customFormat="1" ht="11.25">
      <c r="B172" s="153"/>
      <c r="D172" s="146" t="s">
        <v>134</v>
      </c>
      <c r="E172" s="154" t="s">
        <v>1</v>
      </c>
      <c r="F172" s="155" t="s">
        <v>136</v>
      </c>
      <c r="H172" s="156">
        <v>81.018999999999991</v>
      </c>
      <c r="I172" s="157"/>
      <c r="L172" s="153"/>
      <c r="M172" s="158"/>
      <c r="T172" s="159"/>
      <c r="AT172" s="154" t="s">
        <v>134</v>
      </c>
      <c r="AU172" s="154" t="s">
        <v>86</v>
      </c>
      <c r="AV172" s="13" t="s">
        <v>133</v>
      </c>
      <c r="AW172" s="13" t="s">
        <v>32</v>
      </c>
      <c r="AX172" s="13" t="s">
        <v>84</v>
      </c>
      <c r="AY172" s="154" t="s">
        <v>126</v>
      </c>
    </row>
    <row r="173" spans="2:65" s="1" customFormat="1" ht="37.9" customHeight="1">
      <c r="B173" s="32"/>
      <c r="C173" s="132" t="s">
        <v>166</v>
      </c>
      <c r="D173" s="132" t="s">
        <v>128</v>
      </c>
      <c r="E173" s="133" t="s">
        <v>204</v>
      </c>
      <c r="F173" s="134" t="s">
        <v>205</v>
      </c>
      <c r="G173" s="135" t="s">
        <v>194</v>
      </c>
      <c r="H173" s="136">
        <v>5.13</v>
      </c>
      <c r="I173" s="137"/>
      <c r="J173" s="138">
        <f>ROUND(I173*H173,2)</f>
        <v>0</v>
      </c>
      <c r="K173" s="134" t="s">
        <v>132</v>
      </c>
      <c r="L173" s="32"/>
      <c r="M173" s="139" t="s">
        <v>1</v>
      </c>
      <c r="N173" s="140" t="s">
        <v>41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133</v>
      </c>
      <c r="AT173" s="143" t="s">
        <v>128</v>
      </c>
      <c r="AU173" s="143" t="s">
        <v>86</v>
      </c>
      <c r="AY173" s="17" t="s">
        <v>126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84</v>
      </c>
      <c r="BK173" s="144">
        <f>ROUND(I173*H173,2)</f>
        <v>0</v>
      </c>
      <c r="BL173" s="17" t="s">
        <v>133</v>
      </c>
      <c r="BM173" s="143" t="s">
        <v>169</v>
      </c>
    </row>
    <row r="174" spans="2:65" s="12" customFormat="1" ht="11.25">
      <c r="B174" s="145"/>
      <c r="D174" s="146" t="s">
        <v>134</v>
      </c>
      <c r="E174" s="147" t="s">
        <v>1</v>
      </c>
      <c r="F174" s="148" t="s">
        <v>531</v>
      </c>
      <c r="H174" s="149">
        <v>5.13</v>
      </c>
      <c r="I174" s="150"/>
      <c r="L174" s="145"/>
      <c r="M174" s="151"/>
      <c r="T174" s="152"/>
      <c r="AT174" s="147" t="s">
        <v>134</v>
      </c>
      <c r="AU174" s="147" t="s">
        <v>86</v>
      </c>
      <c r="AV174" s="12" t="s">
        <v>86</v>
      </c>
      <c r="AW174" s="12" t="s">
        <v>32</v>
      </c>
      <c r="AX174" s="12" t="s">
        <v>76</v>
      </c>
      <c r="AY174" s="147" t="s">
        <v>126</v>
      </c>
    </row>
    <row r="175" spans="2:65" s="13" customFormat="1" ht="11.25">
      <c r="B175" s="153"/>
      <c r="D175" s="146" t="s">
        <v>134</v>
      </c>
      <c r="E175" s="154" t="s">
        <v>1</v>
      </c>
      <c r="F175" s="155" t="s">
        <v>136</v>
      </c>
      <c r="H175" s="156">
        <v>5.13</v>
      </c>
      <c r="I175" s="157"/>
      <c r="L175" s="153"/>
      <c r="M175" s="158"/>
      <c r="T175" s="159"/>
      <c r="AT175" s="154" t="s">
        <v>134</v>
      </c>
      <c r="AU175" s="154" t="s">
        <v>86</v>
      </c>
      <c r="AV175" s="13" t="s">
        <v>133</v>
      </c>
      <c r="AW175" s="13" t="s">
        <v>32</v>
      </c>
      <c r="AX175" s="13" t="s">
        <v>84</v>
      </c>
      <c r="AY175" s="154" t="s">
        <v>126</v>
      </c>
    </row>
    <row r="176" spans="2:65" s="1" customFormat="1" ht="37.9" customHeight="1">
      <c r="B176" s="32"/>
      <c r="C176" s="132" t="s">
        <v>152</v>
      </c>
      <c r="D176" s="132" t="s">
        <v>128</v>
      </c>
      <c r="E176" s="133" t="s">
        <v>532</v>
      </c>
      <c r="F176" s="134" t="s">
        <v>533</v>
      </c>
      <c r="G176" s="135" t="s">
        <v>131</v>
      </c>
      <c r="H176" s="136">
        <v>391.87</v>
      </c>
      <c r="I176" s="137"/>
      <c r="J176" s="138">
        <f>ROUND(I176*H176,2)</f>
        <v>0</v>
      </c>
      <c r="K176" s="134" t="s">
        <v>132</v>
      </c>
      <c r="L176" s="32"/>
      <c r="M176" s="139" t="s">
        <v>1</v>
      </c>
      <c r="N176" s="140" t="s">
        <v>41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133</v>
      </c>
      <c r="AT176" s="143" t="s">
        <v>128</v>
      </c>
      <c r="AU176" s="143" t="s">
        <v>86</v>
      </c>
      <c r="AY176" s="17" t="s">
        <v>126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84</v>
      </c>
      <c r="BK176" s="144">
        <f>ROUND(I176*H176,2)</f>
        <v>0</v>
      </c>
      <c r="BL176" s="17" t="s">
        <v>133</v>
      </c>
      <c r="BM176" s="143" t="s">
        <v>175</v>
      </c>
    </row>
    <row r="177" spans="2:65" s="12" customFormat="1" ht="11.25">
      <c r="B177" s="145"/>
      <c r="D177" s="146" t="s">
        <v>134</v>
      </c>
      <c r="E177" s="147" t="s">
        <v>1</v>
      </c>
      <c r="F177" s="148" t="s">
        <v>534</v>
      </c>
      <c r="H177" s="149">
        <v>373.87</v>
      </c>
      <c r="I177" s="150"/>
      <c r="L177" s="145"/>
      <c r="M177" s="151"/>
      <c r="T177" s="152"/>
      <c r="AT177" s="147" t="s">
        <v>134</v>
      </c>
      <c r="AU177" s="147" t="s">
        <v>86</v>
      </c>
      <c r="AV177" s="12" t="s">
        <v>86</v>
      </c>
      <c r="AW177" s="12" t="s">
        <v>32</v>
      </c>
      <c r="AX177" s="12" t="s">
        <v>76</v>
      </c>
      <c r="AY177" s="147" t="s">
        <v>126</v>
      </c>
    </row>
    <row r="178" spans="2:65" s="12" customFormat="1" ht="11.25">
      <c r="B178" s="145"/>
      <c r="D178" s="146" t="s">
        <v>134</v>
      </c>
      <c r="E178" s="147" t="s">
        <v>1</v>
      </c>
      <c r="F178" s="148" t="s">
        <v>535</v>
      </c>
      <c r="H178" s="149">
        <v>18</v>
      </c>
      <c r="I178" s="150"/>
      <c r="L178" s="145"/>
      <c r="M178" s="151"/>
      <c r="T178" s="152"/>
      <c r="AT178" s="147" t="s">
        <v>134</v>
      </c>
      <c r="AU178" s="147" t="s">
        <v>86</v>
      </c>
      <c r="AV178" s="12" t="s">
        <v>86</v>
      </c>
      <c r="AW178" s="12" t="s">
        <v>32</v>
      </c>
      <c r="AX178" s="12" t="s">
        <v>76</v>
      </c>
      <c r="AY178" s="147" t="s">
        <v>126</v>
      </c>
    </row>
    <row r="179" spans="2:65" s="13" customFormat="1" ht="11.25">
      <c r="B179" s="153"/>
      <c r="D179" s="146" t="s">
        <v>134</v>
      </c>
      <c r="E179" s="154" t="s">
        <v>1</v>
      </c>
      <c r="F179" s="155" t="s">
        <v>136</v>
      </c>
      <c r="H179" s="156">
        <v>391.87</v>
      </c>
      <c r="I179" s="157"/>
      <c r="L179" s="153"/>
      <c r="M179" s="158"/>
      <c r="T179" s="159"/>
      <c r="AT179" s="154" t="s">
        <v>134</v>
      </c>
      <c r="AU179" s="154" t="s">
        <v>86</v>
      </c>
      <c r="AV179" s="13" t="s">
        <v>133</v>
      </c>
      <c r="AW179" s="13" t="s">
        <v>32</v>
      </c>
      <c r="AX179" s="13" t="s">
        <v>84</v>
      </c>
      <c r="AY179" s="154" t="s">
        <v>126</v>
      </c>
    </row>
    <row r="180" spans="2:65" s="1" customFormat="1" ht="37.9" customHeight="1">
      <c r="B180" s="32"/>
      <c r="C180" s="132" t="s">
        <v>177</v>
      </c>
      <c r="D180" s="132" t="s">
        <v>128</v>
      </c>
      <c r="E180" s="133" t="s">
        <v>536</v>
      </c>
      <c r="F180" s="134" t="s">
        <v>537</v>
      </c>
      <c r="G180" s="135" t="s">
        <v>131</v>
      </c>
      <c r="H180" s="136">
        <v>391.89299999999997</v>
      </c>
      <c r="I180" s="137"/>
      <c r="J180" s="138">
        <f>ROUND(I180*H180,2)</f>
        <v>0</v>
      </c>
      <c r="K180" s="134" t="s">
        <v>132</v>
      </c>
      <c r="L180" s="32"/>
      <c r="M180" s="139" t="s">
        <v>1</v>
      </c>
      <c r="N180" s="140" t="s">
        <v>41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133</v>
      </c>
      <c r="AT180" s="143" t="s">
        <v>128</v>
      </c>
      <c r="AU180" s="143" t="s">
        <v>86</v>
      </c>
      <c r="AY180" s="17" t="s">
        <v>126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84</v>
      </c>
      <c r="BK180" s="144">
        <f>ROUND(I180*H180,2)</f>
        <v>0</v>
      </c>
      <c r="BL180" s="17" t="s">
        <v>133</v>
      </c>
      <c r="BM180" s="143" t="s">
        <v>180</v>
      </c>
    </row>
    <row r="181" spans="2:65" s="1" customFormat="1" ht="62.65" customHeight="1">
      <c r="B181" s="32"/>
      <c r="C181" s="132" t="s">
        <v>8</v>
      </c>
      <c r="D181" s="132" t="s">
        <v>128</v>
      </c>
      <c r="E181" s="133" t="s">
        <v>217</v>
      </c>
      <c r="F181" s="134" t="s">
        <v>218</v>
      </c>
      <c r="G181" s="135" t="s">
        <v>194</v>
      </c>
      <c r="H181" s="136">
        <v>81.019000000000005</v>
      </c>
      <c r="I181" s="137"/>
      <c r="J181" s="138">
        <f>ROUND(I181*H181,2)</f>
        <v>0</v>
      </c>
      <c r="K181" s="134" t="s">
        <v>132</v>
      </c>
      <c r="L181" s="32"/>
      <c r="M181" s="139" t="s">
        <v>1</v>
      </c>
      <c r="N181" s="140" t="s">
        <v>41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133</v>
      </c>
      <c r="AT181" s="143" t="s">
        <v>128</v>
      </c>
      <c r="AU181" s="143" t="s">
        <v>86</v>
      </c>
      <c r="AY181" s="17" t="s">
        <v>126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84</v>
      </c>
      <c r="BK181" s="144">
        <f>ROUND(I181*H181,2)</f>
        <v>0</v>
      </c>
      <c r="BL181" s="17" t="s">
        <v>133</v>
      </c>
      <c r="BM181" s="143" t="s">
        <v>185</v>
      </c>
    </row>
    <row r="182" spans="2:65" s="14" customFormat="1" ht="11.25">
      <c r="B182" s="160"/>
      <c r="D182" s="146" t="s">
        <v>134</v>
      </c>
      <c r="E182" s="161" t="s">
        <v>1</v>
      </c>
      <c r="F182" s="162" t="s">
        <v>220</v>
      </c>
      <c r="H182" s="161" t="s">
        <v>1</v>
      </c>
      <c r="I182" s="163"/>
      <c r="L182" s="160"/>
      <c r="M182" s="164"/>
      <c r="T182" s="165"/>
      <c r="AT182" s="161" t="s">
        <v>134</v>
      </c>
      <c r="AU182" s="161" t="s">
        <v>86</v>
      </c>
      <c r="AV182" s="14" t="s">
        <v>84</v>
      </c>
      <c r="AW182" s="14" t="s">
        <v>32</v>
      </c>
      <c r="AX182" s="14" t="s">
        <v>76</v>
      </c>
      <c r="AY182" s="161" t="s">
        <v>126</v>
      </c>
    </row>
    <row r="183" spans="2:65" s="12" customFormat="1" ht="11.25">
      <c r="B183" s="145"/>
      <c r="D183" s="146" t="s">
        <v>134</v>
      </c>
      <c r="E183" s="147" t="s">
        <v>1</v>
      </c>
      <c r="F183" s="148" t="s">
        <v>538</v>
      </c>
      <c r="H183" s="149">
        <v>81.019000000000005</v>
      </c>
      <c r="I183" s="150"/>
      <c r="L183" s="145"/>
      <c r="M183" s="151"/>
      <c r="T183" s="152"/>
      <c r="AT183" s="147" t="s">
        <v>134</v>
      </c>
      <c r="AU183" s="147" t="s">
        <v>86</v>
      </c>
      <c r="AV183" s="12" t="s">
        <v>86</v>
      </c>
      <c r="AW183" s="12" t="s">
        <v>32</v>
      </c>
      <c r="AX183" s="12" t="s">
        <v>76</v>
      </c>
      <c r="AY183" s="147" t="s">
        <v>126</v>
      </c>
    </row>
    <row r="184" spans="2:65" s="13" customFormat="1" ht="11.25">
      <c r="B184" s="153"/>
      <c r="D184" s="146" t="s">
        <v>134</v>
      </c>
      <c r="E184" s="154" t="s">
        <v>1</v>
      </c>
      <c r="F184" s="155" t="s">
        <v>136</v>
      </c>
      <c r="H184" s="156">
        <v>81.019000000000005</v>
      </c>
      <c r="I184" s="157"/>
      <c r="L184" s="153"/>
      <c r="M184" s="158"/>
      <c r="T184" s="159"/>
      <c r="AT184" s="154" t="s">
        <v>134</v>
      </c>
      <c r="AU184" s="154" t="s">
        <v>86</v>
      </c>
      <c r="AV184" s="13" t="s">
        <v>133</v>
      </c>
      <c r="AW184" s="13" t="s">
        <v>32</v>
      </c>
      <c r="AX184" s="13" t="s">
        <v>84</v>
      </c>
      <c r="AY184" s="154" t="s">
        <v>126</v>
      </c>
    </row>
    <row r="185" spans="2:65" s="1" customFormat="1" ht="62.65" customHeight="1">
      <c r="B185" s="32"/>
      <c r="C185" s="132" t="s">
        <v>187</v>
      </c>
      <c r="D185" s="132" t="s">
        <v>128</v>
      </c>
      <c r="E185" s="133" t="s">
        <v>222</v>
      </c>
      <c r="F185" s="134" t="s">
        <v>223</v>
      </c>
      <c r="G185" s="135" t="s">
        <v>194</v>
      </c>
      <c r="H185" s="136">
        <v>81.019000000000005</v>
      </c>
      <c r="I185" s="137"/>
      <c r="J185" s="138">
        <f>ROUND(I185*H185,2)</f>
        <v>0</v>
      </c>
      <c r="K185" s="134" t="s">
        <v>132</v>
      </c>
      <c r="L185" s="32"/>
      <c r="M185" s="139" t="s">
        <v>1</v>
      </c>
      <c r="N185" s="140" t="s">
        <v>41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133</v>
      </c>
      <c r="AT185" s="143" t="s">
        <v>128</v>
      </c>
      <c r="AU185" s="143" t="s">
        <v>86</v>
      </c>
      <c r="AY185" s="17" t="s">
        <v>126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84</v>
      </c>
      <c r="BK185" s="144">
        <f>ROUND(I185*H185,2)</f>
        <v>0</v>
      </c>
      <c r="BL185" s="17" t="s">
        <v>133</v>
      </c>
      <c r="BM185" s="143" t="s">
        <v>190</v>
      </c>
    </row>
    <row r="186" spans="2:65" s="14" customFormat="1" ht="11.25">
      <c r="B186" s="160"/>
      <c r="D186" s="146" t="s">
        <v>134</v>
      </c>
      <c r="E186" s="161" t="s">
        <v>1</v>
      </c>
      <c r="F186" s="162" t="s">
        <v>220</v>
      </c>
      <c r="H186" s="161" t="s">
        <v>1</v>
      </c>
      <c r="I186" s="163"/>
      <c r="L186" s="160"/>
      <c r="M186" s="164"/>
      <c r="T186" s="165"/>
      <c r="AT186" s="161" t="s">
        <v>134</v>
      </c>
      <c r="AU186" s="161" t="s">
        <v>86</v>
      </c>
      <c r="AV186" s="14" t="s">
        <v>84</v>
      </c>
      <c r="AW186" s="14" t="s">
        <v>32</v>
      </c>
      <c r="AX186" s="14" t="s">
        <v>76</v>
      </c>
      <c r="AY186" s="161" t="s">
        <v>126</v>
      </c>
    </row>
    <row r="187" spans="2:65" s="12" customFormat="1" ht="11.25">
      <c r="B187" s="145"/>
      <c r="D187" s="146" t="s">
        <v>134</v>
      </c>
      <c r="E187" s="147" t="s">
        <v>1</v>
      </c>
      <c r="F187" s="148" t="s">
        <v>538</v>
      </c>
      <c r="H187" s="149">
        <v>81.019000000000005</v>
      </c>
      <c r="I187" s="150"/>
      <c r="L187" s="145"/>
      <c r="M187" s="151"/>
      <c r="T187" s="152"/>
      <c r="AT187" s="147" t="s">
        <v>134</v>
      </c>
      <c r="AU187" s="147" t="s">
        <v>86</v>
      </c>
      <c r="AV187" s="12" t="s">
        <v>86</v>
      </c>
      <c r="AW187" s="12" t="s">
        <v>32</v>
      </c>
      <c r="AX187" s="12" t="s">
        <v>76</v>
      </c>
      <c r="AY187" s="147" t="s">
        <v>126</v>
      </c>
    </row>
    <row r="188" spans="2:65" s="13" customFormat="1" ht="11.25">
      <c r="B188" s="153"/>
      <c r="D188" s="146" t="s">
        <v>134</v>
      </c>
      <c r="E188" s="154" t="s">
        <v>1</v>
      </c>
      <c r="F188" s="155" t="s">
        <v>136</v>
      </c>
      <c r="H188" s="156">
        <v>81.019000000000005</v>
      </c>
      <c r="I188" s="157"/>
      <c r="L188" s="153"/>
      <c r="M188" s="158"/>
      <c r="T188" s="159"/>
      <c r="AT188" s="154" t="s">
        <v>134</v>
      </c>
      <c r="AU188" s="154" t="s">
        <v>86</v>
      </c>
      <c r="AV188" s="13" t="s">
        <v>133</v>
      </c>
      <c r="AW188" s="13" t="s">
        <v>32</v>
      </c>
      <c r="AX188" s="13" t="s">
        <v>84</v>
      </c>
      <c r="AY188" s="154" t="s">
        <v>126</v>
      </c>
    </row>
    <row r="189" spans="2:65" s="1" customFormat="1" ht="44.25" customHeight="1">
      <c r="B189" s="32"/>
      <c r="C189" s="132" t="s">
        <v>160</v>
      </c>
      <c r="D189" s="166" t="s">
        <v>128</v>
      </c>
      <c r="E189" s="133" t="s">
        <v>225</v>
      </c>
      <c r="F189" s="134" t="s">
        <v>226</v>
      </c>
      <c r="G189" s="135" t="s">
        <v>227</v>
      </c>
      <c r="H189" s="136">
        <v>291.66800000000001</v>
      </c>
      <c r="I189" s="137"/>
      <c r="J189" s="138">
        <f>ROUND(I189*H189,2)</f>
        <v>0</v>
      </c>
      <c r="K189" s="134" t="s">
        <v>228</v>
      </c>
      <c r="L189" s="32"/>
      <c r="M189" s="139" t="s">
        <v>1</v>
      </c>
      <c r="N189" s="140" t="s">
        <v>41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133</v>
      </c>
      <c r="AT189" s="143" t="s">
        <v>128</v>
      </c>
      <c r="AU189" s="143" t="s">
        <v>86</v>
      </c>
      <c r="AY189" s="17" t="s">
        <v>126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84</v>
      </c>
      <c r="BK189" s="144">
        <f>ROUND(I189*H189,2)</f>
        <v>0</v>
      </c>
      <c r="BL189" s="17" t="s">
        <v>133</v>
      </c>
      <c r="BM189" s="143" t="s">
        <v>195</v>
      </c>
    </row>
    <row r="190" spans="2:65" s="12" customFormat="1" ht="11.25">
      <c r="B190" s="145"/>
      <c r="D190" s="146" t="s">
        <v>134</v>
      </c>
      <c r="E190" s="147" t="s">
        <v>1</v>
      </c>
      <c r="F190" s="148" t="s">
        <v>539</v>
      </c>
      <c r="H190" s="149">
        <v>145.834</v>
      </c>
      <c r="I190" s="150"/>
      <c r="L190" s="145"/>
      <c r="M190" s="151"/>
      <c r="T190" s="152"/>
      <c r="AT190" s="147" t="s">
        <v>134</v>
      </c>
      <c r="AU190" s="147" t="s">
        <v>86</v>
      </c>
      <c r="AV190" s="12" t="s">
        <v>86</v>
      </c>
      <c r="AW190" s="12" t="s">
        <v>32</v>
      </c>
      <c r="AX190" s="12" t="s">
        <v>76</v>
      </c>
      <c r="AY190" s="147" t="s">
        <v>126</v>
      </c>
    </row>
    <row r="191" spans="2:65" s="12" customFormat="1" ht="11.25">
      <c r="B191" s="145"/>
      <c r="D191" s="146" t="s">
        <v>134</v>
      </c>
      <c r="E191" s="147" t="s">
        <v>1</v>
      </c>
      <c r="F191" s="148" t="s">
        <v>539</v>
      </c>
      <c r="H191" s="149">
        <v>145.834</v>
      </c>
      <c r="I191" s="150"/>
      <c r="L191" s="145"/>
      <c r="M191" s="151"/>
      <c r="T191" s="152"/>
      <c r="AT191" s="147" t="s">
        <v>134</v>
      </c>
      <c r="AU191" s="147" t="s">
        <v>86</v>
      </c>
      <c r="AV191" s="12" t="s">
        <v>86</v>
      </c>
      <c r="AW191" s="12" t="s">
        <v>32</v>
      </c>
      <c r="AX191" s="12" t="s">
        <v>76</v>
      </c>
      <c r="AY191" s="147" t="s">
        <v>126</v>
      </c>
    </row>
    <row r="192" spans="2:65" s="13" customFormat="1" ht="11.25">
      <c r="B192" s="153"/>
      <c r="D192" s="146" t="s">
        <v>134</v>
      </c>
      <c r="E192" s="154" t="s">
        <v>1</v>
      </c>
      <c r="F192" s="155" t="s">
        <v>136</v>
      </c>
      <c r="H192" s="156">
        <v>291.66800000000001</v>
      </c>
      <c r="I192" s="157"/>
      <c r="L192" s="153"/>
      <c r="M192" s="158"/>
      <c r="T192" s="159"/>
      <c r="AT192" s="154" t="s">
        <v>134</v>
      </c>
      <c r="AU192" s="154" t="s">
        <v>86</v>
      </c>
      <c r="AV192" s="13" t="s">
        <v>133</v>
      </c>
      <c r="AW192" s="13" t="s">
        <v>32</v>
      </c>
      <c r="AX192" s="13" t="s">
        <v>84</v>
      </c>
      <c r="AY192" s="154" t="s">
        <v>126</v>
      </c>
    </row>
    <row r="193" spans="2:65" s="1" customFormat="1" ht="44.25" customHeight="1">
      <c r="B193" s="32"/>
      <c r="C193" s="132" t="s">
        <v>200</v>
      </c>
      <c r="D193" s="132" t="s">
        <v>128</v>
      </c>
      <c r="E193" s="133" t="s">
        <v>231</v>
      </c>
      <c r="F193" s="134" t="s">
        <v>232</v>
      </c>
      <c r="G193" s="135" t="s">
        <v>194</v>
      </c>
      <c r="H193" s="136">
        <v>65.016999999999996</v>
      </c>
      <c r="I193" s="137"/>
      <c r="J193" s="138">
        <f>ROUND(I193*H193,2)</f>
        <v>0</v>
      </c>
      <c r="K193" s="134" t="s">
        <v>132</v>
      </c>
      <c r="L193" s="32"/>
      <c r="M193" s="139" t="s">
        <v>1</v>
      </c>
      <c r="N193" s="140" t="s">
        <v>41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133</v>
      </c>
      <c r="AT193" s="143" t="s">
        <v>128</v>
      </c>
      <c r="AU193" s="143" t="s">
        <v>86</v>
      </c>
      <c r="AY193" s="17" t="s">
        <v>126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84</v>
      </c>
      <c r="BK193" s="144">
        <f>ROUND(I193*H193,2)</f>
        <v>0</v>
      </c>
      <c r="BL193" s="17" t="s">
        <v>133</v>
      </c>
      <c r="BM193" s="143" t="s">
        <v>203</v>
      </c>
    </row>
    <row r="194" spans="2:65" s="14" customFormat="1" ht="11.25">
      <c r="B194" s="160"/>
      <c r="D194" s="146" t="s">
        <v>134</v>
      </c>
      <c r="E194" s="161" t="s">
        <v>1</v>
      </c>
      <c r="F194" s="162" t="s">
        <v>512</v>
      </c>
      <c r="H194" s="161" t="s">
        <v>1</v>
      </c>
      <c r="I194" s="163"/>
      <c r="L194" s="160"/>
      <c r="M194" s="164"/>
      <c r="T194" s="165"/>
      <c r="AT194" s="161" t="s">
        <v>134</v>
      </c>
      <c r="AU194" s="161" t="s">
        <v>86</v>
      </c>
      <c r="AV194" s="14" t="s">
        <v>84</v>
      </c>
      <c r="AW194" s="14" t="s">
        <v>32</v>
      </c>
      <c r="AX194" s="14" t="s">
        <v>76</v>
      </c>
      <c r="AY194" s="161" t="s">
        <v>126</v>
      </c>
    </row>
    <row r="195" spans="2:65" s="12" customFormat="1" ht="11.25">
      <c r="B195" s="145"/>
      <c r="D195" s="146" t="s">
        <v>134</v>
      </c>
      <c r="E195" s="147" t="s">
        <v>1</v>
      </c>
      <c r="F195" s="148" t="s">
        <v>540</v>
      </c>
      <c r="H195" s="149">
        <v>59.16</v>
      </c>
      <c r="I195" s="150"/>
      <c r="L195" s="145"/>
      <c r="M195" s="151"/>
      <c r="T195" s="152"/>
      <c r="AT195" s="147" t="s">
        <v>134</v>
      </c>
      <c r="AU195" s="147" t="s">
        <v>86</v>
      </c>
      <c r="AV195" s="12" t="s">
        <v>86</v>
      </c>
      <c r="AW195" s="12" t="s">
        <v>32</v>
      </c>
      <c r="AX195" s="12" t="s">
        <v>76</v>
      </c>
      <c r="AY195" s="147" t="s">
        <v>126</v>
      </c>
    </row>
    <row r="196" spans="2:65" s="12" customFormat="1" ht="11.25">
      <c r="B196" s="145"/>
      <c r="D196" s="146" t="s">
        <v>134</v>
      </c>
      <c r="E196" s="147" t="s">
        <v>1</v>
      </c>
      <c r="F196" s="148" t="s">
        <v>541</v>
      </c>
      <c r="H196" s="149">
        <v>9</v>
      </c>
      <c r="I196" s="150"/>
      <c r="L196" s="145"/>
      <c r="M196" s="151"/>
      <c r="T196" s="152"/>
      <c r="AT196" s="147" t="s">
        <v>134</v>
      </c>
      <c r="AU196" s="147" t="s">
        <v>86</v>
      </c>
      <c r="AV196" s="12" t="s">
        <v>86</v>
      </c>
      <c r="AW196" s="12" t="s">
        <v>32</v>
      </c>
      <c r="AX196" s="12" t="s">
        <v>76</v>
      </c>
      <c r="AY196" s="147" t="s">
        <v>126</v>
      </c>
    </row>
    <row r="197" spans="2:65" s="12" customFormat="1" ht="11.25">
      <c r="B197" s="145"/>
      <c r="D197" s="146" t="s">
        <v>134</v>
      </c>
      <c r="E197" s="147" t="s">
        <v>1</v>
      </c>
      <c r="F197" s="148" t="s">
        <v>542</v>
      </c>
      <c r="H197" s="149">
        <v>-2.2050000000000001</v>
      </c>
      <c r="I197" s="150"/>
      <c r="L197" s="145"/>
      <c r="M197" s="151"/>
      <c r="T197" s="152"/>
      <c r="AT197" s="147" t="s">
        <v>134</v>
      </c>
      <c r="AU197" s="147" t="s">
        <v>86</v>
      </c>
      <c r="AV197" s="12" t="s">
        <v>86</v>
      </c>
      <c r="AW197" s="12" t="s">
        <v>32</v>
      </c>
      <c r="AX197" s="12" t="s">
        <v>76</v>
      </c>
      <c r="AY197" s="147" t="s">
        <v>126</v>
      </c>
    </row>
    <row r="198" spans="2:65" s="12" customFormat="1" ht="11.25">
      <c r="B198" s="145"/>
      <c r="D198" s="146" t="s">
        <v>134</v>
      </c>
      <c r="E198" s="147" t="s">
        <v>1</v>
      </c>
      <c r="F198" s="148" t="s">
        <v>543</v>
      </c>
      <c r="H198" s="149">
        <v>-0.93799999999999994</v>
      </c>
      <c r="I198" s="150"/>
      <c r="L198" s="145"/>
      <c r="M198" s="151"/>
      <c r="T198" s="152"/>
      <c r="AT198" s="147" t="s">
        <v>134</v>
      </c>
      <c r="AU198" s="147" t="s">
        <v>86</v>
      </c>
      <c r="AV198" s="12" t="s">
        <v>86</v>
      </c>
      <c r="AW198" s="12" t="s">
        <v>32</v>
      </c>
      <c r="AX198" s="12" t="s">
        <v>76</v>
      </c>
      <c r="AY198" s="147" t="s">
        <v>126</v>
      </c>
    </row>
    <row r="199" spans="2:65" s="13" customFormat="1" ht="11.25">
      <c r="B199" s="153"/>
      <c r="D199" s="146" t="s">
        <v>134</v>
      </c>
      <c r="E199" s="154" t="s">
        <v>1</v>
      </c>
      <c r="F199" s="155" t="s">
        <v>136</v>
      </c>
      <c r="H199" s="156">
        <v>65.016999999999996</v>
      </c>
      <c r="I199" s="157"/>
      <c r="L199" s="153"/>
      <c r="M199" s="158"/>
      <c r="T199" s="159"/>
      <c r="AT199" s="154" t="s">
        <v>134</v>
      </c>
      <c r="AU199" s="154" t="s">
        <v>86</v>
      </c>
      <c r="AV199" s="13" t="s">
        <v>133</v>
      </c>
      <c r="AW199" s="13" t="s">
        <v>32</v>
      </c>
      <c r="AX199" s="13" t="s">
        <v>84</v>
      </c>
      <c r="AY199" s="154" t="s">
        <v>126</v>
      </c>
    </row>
    <row r="200" spans="2:65" s="1" customFormat="1" ht="16.5" customHeight="1">
      <c r="B200" s="32"/>
      <c r="C200" s="167" t="s">
        <v>164</v>
      </c>
      <c r="D200" s="167" t="s">
        <v>236</v>
      </c>
      <c r="E200" s="168" t="s">
        <v>237</v>
      </c>
      <c r="F200" s="169" t="s">
        <v>238</v>
      </c>
      <c r="G200" s="170" t="s">
        <v>227</v>
      </c>
      <c r="H200" s="171">
        <v>130.03399999999999</v>
      </c>
      <c r="I200" s="172"/>
      <c r="J200" s="173">
        <f>ROUND(I200*H200,2)</f>
        <v>0</v>
      </c>
      <c r="K200" s="169" t="s">
        <v>132</v>
      </c>
      <c r="L200" s="174"/>
      <c r="M200" s="175" t="s">
        <v>1</v>
      </c>
      <c r="N200" s="176" t="s">
        <v>41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148</v>
      </c>
      <c r="AT200" s="143" t="s">
        <v>236</v>
      </c>
      <c r="AU200" s="143" t="s">
        <v>86</v>
      </c>
      <c r="AY200" s="17" t="s">
        <v>126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84</v>
      </c>
      <c r="BK200" s="144">
        <f>ROUND(I200*H200,2)</f>
        <v>0</v>
      </c>
      <c r="BL200" s="17" t="s">
        <v>133</v>
      </c>
      <c r="BM200" s="143" t="s">
        <v>206</v>
      </c>
    </row>
    <row r="201" spans="2:65" s="12" customFormat="1" ht="11.25">
      <c r="B201" s="145"/>
      <c r="D201" s="146" t="s">
        <v>134</v>
      </c>
      <c r="E201" s="147" t="s">
        <v>1</v>
      </c>
      <c r="F201" s="148" t="s">
        <v>544</v>
      </c>
      <c r="H201" s="149">
        <v>130.03399999999999</v>
      </c>
      <c r="I201" s="150"/>
      <c r="L201" s="145"/>
      <c r="M201" s="151"/>
      <c r="T201" s="152"/>
      <c r="AT201" s="147" t="s">
        <v>134</v>
      </c>
      <c r="AU201" s="147" t="s">
        <v>86</v>
      </c>
      <c r="AV201" s="12" t="s">
        <v>86</v>
      </c>
      <c r="AW201" s="12" t="s">
        <v>32</v>
      </c>
      <c r="AX201" s="12" t="s">
        <v>76</v>
      </c>
      <c r="AY201" s="147" t="s">
        <v>126</v>
      </c>
    </row>
    <row r="202" spans="2:65" s="13" customFormat="1" ht="11.25">
      <c r="B202" s="153"/>
      <c r="D202" s="146" t="s">
        <v>134</v>
      </c>
      <c r="E202" s="154" t="s">
        <v>1</v>
      </c>
      <c r="F202" s="155" t="s">
        <v>136</v>
      </c>
      <c r="H202" s="156">
        <v>130.03399999999999</v>
      </c>
      <c r="I202" s="157"/>
      <c r="L202" s="153"/>
      <c r="M202" s="158"/>
      <c r="T202" s="159"/>
      <c r="AT202" s="154" t="s">
        <v>134</v>
      </c>
      <c r="AU202" s="154" t="s">
        <v>86</v>
      </c>
      <c r="AV202" s="13" t="s">
        <v>133</v>
      </c>
      <c r="AW202" s="13" t="s">
        <v>32</v>
      </c>
      <c r="AX202" s="13" t="s">
        <v>84</v>
      </c>
      <c r="AY202" s="154" t="s">
        <v>126</v>
      </c>
    </row>
    <row r="203" spans="2:65" s="1" customFormat="1" ht="66.75" customHeight="1">
      <c r="B203" s="32"/>
      <c r="C203" s="132" t="s">
        <v>208</v>
      </c>
      <c r="D203" s="132" t="s">
        <v>128</v>
      </c>
      <c r="E203" s="133" t="s">
        <v>241</v>
      </c>
      <c r="F203" s="134" t="s">
        <v>242</v>
      </c>
      <c r="G203" s="135" t="s">
        <v>194</v>
      </c>
      <c r="H203" s="136">
        <v>60.743000000000002</v>
      </c>
      <c r="I203" s="137"/>
      <c r="J203" s="138">
        <f>ROUND(I203*H203,2)</f>
        <v>0</v>
      </c>
      <c r="K203" s="134" t="s">
        <v>132</v>
      </c>
      <c r="L203" s="32"/>
      <c r="M203" s="139" t="s">
        <v>1</v>
      </c>
      <c r="N203" s="140" t="s">
        <v>41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133</v>
      </c>
      <c r="AT203" s="143" t="s">
        <v>128</v>
      </c>
      <c r="AU203" s="143" t="s">
        <v>86</v>
      </c>
      <c r="AY203" s="17" t="s">
        <v>126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84</v>
      </c>
      <c r="BK203" s="144">
        <f>ROUND(I203*H203,2)</f>
        <v>0</v>
      </c>
      <c r="BL203" s="17" t="s">
        <v>133</v>
      </c>
      <c r="BM203" s="143" t="s">
        <v>211</v>
      </c>
    </row>
    <row r="204" spans="2:65" s="14" customFormat="1" ht="11.25">
      <c r="B204" s="160"/>
      <c r="D204" s="146" t="s">
        <v>134</v>
      </c>
      <c r="E204" s="161" t="s">
        <v>1</v>
      </c>
      <c r="F204" s="162" t="s">
        <v>512</v>
      </c>
      <c r="H204" s="161" t="s">
        <v>1</v>
      </c>
      <c r="I204" s="163"/>
      <c r="L204" s="160"/>
      <c r="M204" s="164"/>
      <c r="T204" s="165"/>
      <c r="AT204" s="161" t="s">
        <v>134</v>
      </c>
      <c r="AU204" s="161" t="s">
        <v>86</v>
      </c>
      <c r="AV204" s="14" t="s">
        <v>84</v>
      </c>
      <c r="AW204" s="14" t="s">
        <v>32</v>
      </c>
      <c r="AX204" s="14" t="s">
        <v>76</v>
      </c>
      <c r="AY204" s="161" t="s">
        <v>126</v>
      </c>
    </row>
    <row r="205" spans="2:65" s="12" customFormat="1" ht="11.25">
      <c r="B205" s="145"/>
      <c r="D205" s="146" t="s">
        <v>134</v>
      </c>
      <c r="E205" s="147" t="s">
        <v>1</v>
      </c>
      <c r="F205" s="148" t="s">
        <v>545</v>
      </c>
      <c r="H205" s="149">
        <v>58.2</v>
      </c>
      <c r="I205" s="150"/>
      <c r="L205" s="145"/>
      <c r="M205" s="151"/>
      <c r="T205" s="152"/>
      <c r="AT205" s="147" t="s">
        <v>134</v>
      </c>
      <c r="AU205" s="147" t="s">
        <v>86</v>
      </c>
      <c r="AV205" s="12" t="s">
        <v>86</v>
      </c>
      <c r="AW205" s="12" t="s">
        <v>32</v>
      </c>
      <c r="AX205" s="12" t="s">
        <v>76</v>
      </c>
      <c r="AY205" s="147" t="s">
        <v>126</v>
      </c>
    </row>
    <row r="206" spans="2:65" s="12" customFormat="1" ht="11.25">
      <c r="B206" s="145"/>
      <c r="D206" s="146" t="s">
        <v>134</v>
      </c>
      <c r="E206" s="147" t="s">
        <v>1</v>
      </c>
      <c r="F206" s="148" t="s">
        <v>546</v>
      </c>
      <c r="H206" s="149">
        <v>1.7549999999999999</v>
      </c>
      <c r="I206" s="150"/>
      <c r="L206" s="145"/>
      <c r="M206" s="151"/>
      <c r="T206" s="152"/>
      <c r="AT206" s="147" t="s">
        <v>134</v>
      </c>
      <c r="AU206" s="147" t="s">
        <v>86</v>
      </c>
      <c r="AV206" s="12" t="s">
        <v>86</v>
      </c>
      <c r="AW206" s="12" t="s">
        <v>32</v>
      </c>
      <c r="AX206" s="12" t="s">
        <v>76</v>
      </c>
      <c r="AY206" s="147" t="s">
        <v>126</v>
      </c>
    </row>
    <row r="207" spans="2:65" s="12" customFormat="1" ht="11.25">
      <c r="B207" s="145"/>
      <c r="D207" s="146" t="s">
        <v>134</v>
      </c>
      <c r="E207" s="147" t="s">
        <v>1</v>
      </c>
      <c r="F207" s="148" t="s">
        <v>547</v>
      </c>
      <c r="H207" s="149">
        <v>0.78800000000000003</v>
      </c>
      <c r="I207" s="150"/>
      <c r="L207" s="145"/>
      <c r="M207" s="151"/>
      <c r="T207" s="152"/>
      <c r="AT207" s="147" t="s">
        <v>134</v>
      </c>
      <c r="AU207" s="147" t="s">
        <v>86</v>
      </c>
      <c r="AV207" s="12" t="s">
        <v>86</v>
      </c>
      <c r="AW207" s="12" t="s">
        <v>32</v>
      </c>
      <c r="AX207" s="12" t="s">
        <v>76</v>
      </c>
      <c r="AY207" s="147" t="s">
        <v>126</v>
      </c>
    </row>
    <row r="208" spans="2:65" s="13" customFormat="1" ht="11.25">
      <c r="B208" s="153"/>
      <c r="D208" s="146" t="s">
        <v>134</v>
      </c>
      <c r="E208" s="154" t="s">
        <v>1</v>
      </c>
      <c r="F208" s="155" t="s">
        <v>136</v>
      </c>
      <c r="H208" s="156">
        <v>60.743000000000002</v>
      </c>
      <c r="I208" s="157"/>
      <c r="L208" s="153"/>
      <c r="M208" s="158"/>
      <c r="T208" s="159"/>
      <c r="AT208" s="154" t="s">
        <v>134</v>
      </c>
      <c r="AU208" s="154" t="s">
        <v>86</v>
      </c>
      <c r="AV208" s="13" t="s">
        <v>133</v>
      </c>
      <c r="AW208" s="13" t="s">
        <v>32</v>
      </c>
      <c r="AX208" s="13" t="s">
        <v>84</v>
      </c>
      <c r="AY208" s="154" t="s">
        <v>126</v>
      </c>
    </row>
    <row r="209" spans="2:65" s="1" customFormat="1" ht="16.5" customHeight="1">
      <c r="B209" s="32"/>
      <c r="C209" s="167" t="s">
        <v>169</v>
      </c>
      <c r="D209" s="167" t="s">
        <v>236</v>
      </c>
      <c r="E209" s="168" t="s">
        <v>246</v>
      </c>
      <c r="F209" s="169" t="s">
        <v>247</v>
      </c>
      <c r="G209" s="170" t="s">
        <v>227</v>
      </c>
      <c r="H209" s="171">
        <v>121.486</v>
      </c>
      <c r="I209" s="172"/>
      <c r="J209" s="173">
        <f>ROUND(I209*H209,2)</f>
        <v>0</v>
      </c>
      <c r="K209" s="169" t="s">
        <v>132</v>
      </c>
      <c r="L209" s="174"/>
      <c r="M209" s="175" t="s">
        <v>1</v>
      </c>
      <c r="N209" s="176" t="s">
        <v>41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148</v>
      </c>
      <c r="AT209" s="143" t="s">
        <v>236</v>
      </c>
      <c r="AU209" s="143" t="s">
        <v>86</v>
      </c>
      <c r="AY209" s="17" t="s">
        <v>126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84</v>
      </c>
      <c r="BK209" s="144">
        <f>ROUND(I209*H209,2)</f>
        <v>0</v>
      </c>
      <c r="BL209" s="17" t="s">
        <v>133</v>
      </c>
      <c r="BM209" s="143" t="s">
        <v>215</v>
      </c>
    </row>
    <row r="210" spans="2:65" s="1" customFormat="1" ht="19.5">
      <c r="B210" s="32"/>
      <c r="D210" s="146" t="s">
        <v>249</v>
      </c>
      <c r="F210" s="177" t="s">
        <v>250</v>
      </c>
      <c r="I210" s="178"/>
      <c r="L210" s="32"/>
      <c r="M210" s="179"/>
      <c r="T210" s="56"/>
      <c r="AT210" s="17" t="s">
        <v>249</v>
      </c>
      <c r="AU210" s="17" t="s">
        <v>86</v>
      </c>
    </row>
    <row r="211" spans="2:65" s="12" customFormat="1" ht="11.25">
      <c r="B211" s="145"/>
      <c r="D211" s="146" t="s">
        <v>134</v>
      </c>
      <c r="E211" s="147" t="s">
        <v>1</v>
      </c>
      <c r="F211" s="148" t="s">
        <v>548</v>
      </c>
      <c r="H211" s="149">
        <v>121.486</v>
      </c>
      <c r="I211" s="150"/>
      <c r="L211" s="145"/>
      <c r="M211" s="151"/>
      <c r="T211" s="152"/>
      <c r="AT211" s="147" t="s">
        <v>134</v>
      </c>
      <c r="AU211" s="147" t="s">
        <v>86</v>
      </c>
      <c r="AV211" s="12" t="s">
        <v>86</v>
      </c>
      <c r="AW211" s="12" t="s">
        <v>32</v>
      </c>
      <c r="AX211" s="12" t="s">
        <v>76</v>
      </c>
      <c r="AY211" s="147" t="s">
        <v>126</v>
      </c>
    </row>
    <row r="212" spans="2:65" s="13" customFormat="1" ht="11.25">
      <c r="B212" s="153"/>
      <c r="D212" s="146" t="s">
        <v>134</v>
      </c>
      <c r="E212" s="154" t="s">
        <v>1</v>
      </c>
      <c r="F212" s="155" t="s">
        <v>136</v>
      </c>
      <c r="H212" s="156">
        <v>121.486</v>
      </c>
      <c r="I212" s="157"/>
      <c r="L212" s="153"/>
      <c r="M212" s="158"/>
      <c r="T212" s="159"/>
      <c r="AT212" s="154" t="s">
        <v>134</v>
      </c>
      <c r="AU212" s="154" t="s">
        <v>86</v>
      </c>
      <c r="AV212" s="13" t="s">
        <v>133</v>
      </c>
      <c r="AW212" s="13" t="s">
        <v>32</v>
      </c>
      <c r="AX212" s="13" t="s">
        <v>84</v>
      </c>
      <c r="AY212" s="154" t="s">
        <v>126</v>
      </c>
    </row>
    <row r="213" spans="2:65" s="11" customFormat="1" ht="22.9" customHeight="1">
      <c r="B213" s="120"/>
      <c r="D213" s="121" t="s">
        <v>75</v>
      </c>
      <c r="E213" s="130" t="s">
        <v>86</v>
      </c>
      <c r="F213" s="130" t="s">
        <v>252</v>
      </c>
      <c r="I213" s="123"/>
      <c r="J213" s="131">
        <f>BK213</f>
        <v>0</v>
      </c>
      <c r="L213" s="120"/>
      <c r="M213" s="125"/>
      <c r="P213" s="126">
        <f>SUM(P214:P221)</f>
        <v>0</v>
      </c>
      <c r="R213" s="126">
        <f>SUM(R214:R221)</f>
        <v>0</v>
      </c>
      <c r="T213" s="127">
        <f>SUM(T214:T221)</f>
        <v>0</v>
      </c>
      <c r="AR213" s="121" t="s">
        <v>84</v>
      </c>
      <c r="AT213" s="128" t="s">
        <v>75</v>
      </c>
      <c r="AU213" s="128" t="s">
        <v>84</v>
      </c>
      <c r="AY213" s="121" t="s">
        <v>126</v>
      </c>
      <c r="BK213" s="129">
        <f>SUM(BK214:BK221)</f>
        <v>0</v>
      </c>
    </row>
    <row r="214" spans="2:65" s="1" customFormat="1" ht="44.25" customHeight="1">
      <c r="B214" s="32"/>
      <c r="C214" s="132" t="s">
        <v>216</v>
      </c>
      <c r="D214" s="132" t="s">
        <v>128</v>
      </c>
      <c r="E214" s="133" t="s">
        <v>253</v>
      </c>
      <c r="F214" s="134" t="s">
        <v>254</v>
      </c>
      <c r="G214" s="135" t="s">
        <v>194</v>
      </c>
      <c r="H214" s="136">
        <v>18.896999999999998</v>
      </c>
      <c r="I214" s="137"/>
      <c r="J214" s="138">
        <f>ROUND(I214*H214,2)</f>
        <v>0</v>
      </c>
      <c r="K214" s="134" t="s">
        <v>132</v>
      </c>
      <c r="L214" s="32"/>
      <c r="M214" s="139" t="s">
        <v>1</v>
      </c>
      <c r="N214" s="140" t="s">
        <v>41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133</v>
      </c>
      <c r="AT214" s="143" t="s">
        <v>128</v>
      </c>
      <c r="AU214" s="143" t="s">
        <v>86</v>
      </c>
      <c r="AY214" s="17" t="s">
        <v>126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84</v>
      </c>
      <c r="BK214" s="144">
        <f>ROUND(I214*H214,2)</f>
        <v>0</v>
      </c>
      <c r="BL214" s="17" t="s">
        <v>133</v>
      </c>
      <c r="BM214" s="143" t="s">
        <v>219</v>
      </c>
    </row>
    <row r="215" spans="2:65" s="14" customFormat="1" ht="11.25">
      <c r="B215" s="160"/>
      <c r="D215" s="146" t="s">
        <v>134</v>
      </c>
      <c r="E215" s="161" t="s">
        <v>1</v>
      </c>
      <c r="F215" s="162" t="s">
        <v>512</v>
      </c>
      <c r="H215" s="161" t="s">
        <v>1</v>
      </c>
      <c r="I215" s="163"/>
      <c r="L215" s="160"/>
      <c r="M215" s="164"/>
      <c r="T215" s="165"/>
      <c r="AT215" s="161" t="s">
        <v>134</v>
      </c>
      <c r="AU215" s="161" t="s">
        <v>86</v>
      </c>
      <c r="AV215" s="14" t="s">
        <v>84</v>
      </c>
      <c r="AW215" s="14" t="s">
        <v>32</v>
      </c>
      <c r="AX215" s="14" t="s">
        <v>76</v>
      </c>
      <c r="AY215" s="161" t="s">
        <v>126</v>
      </c>
    </row>
    <row r="216" spans="2:65" s="12" customFormat="1" ht="11.25">
      <c r="B216" s="145"/>
      <c r="D216" s="146" t="s">
        <v>134</v>
      </c>
      <c r="E216" s="147" t="s">
        <v>1</v>
      </c>
      <c r="F216" s="148" t="s">
        <v>549</v>
      </c>
      <c r="H216" s="149">
        <v>17.997</v>
      </c>
      <c r="I216" s="150"/>
      <c r="L216" s="145"/>
      <c r="M216" s="151"/>
      <c r="T216" s="152"/>
      <c r="AT216" s="147" t="s">
        <v>134</v>
      </c>
      <c r="AU216" s="147" t="s">
        <v>86</v>
      </c>
      <c r="AV216" s="12" t="s">
        <v>86</v>
      </c>
      <c r="AW216" s="12" t="s">
        <v>32</v>
      </c>
      <c r="AX216" s="12" t="s">
        <v>76</v>
      </c>
      <c r="AY216" s="147" t="s">
        <v>126</v>
      </c>
    </row>
    <row r="217" spans="2:65" s="12" customFormat="1" ht="11.25">
      <c r="B217" s="145"/>
      <c r="D217" s="146" t="s">
        <v>134</v>
      </c>
      <c r="E217" s="147" t="s">
        <v>1</v>
      </c>
      <c r="F217" s="148" t="s">
        <v>550</v>
      </c>
      <c r="H217" s="149">
        <v>0.9</v>
      </c>
      <c r="I217" s="150"/>
      <c r="L217" s="145"/>
      <c r="M217" s="151"/>
      <c r="T217" s="152"/>
      <c r="AT217" s="147" t="s">
        <v>134</v>
      </c>
      <c r="AU217" s="147" t="s">
        <v>86</v>
      </c>
      <c r="AV217" s="12" t="s">
        <v>86</v>
      </c>
      <c r="AW217" s="12" t="s">
        <v>32</v>
      </c>
      <c r="AX217" s="12" t="s">
        <v>76</v>
      </c>
      <c r="AY217" s="147" t="s">
        <v>126</v>
      </c>
    </row>
    <row r="218" spans="2:65" s="13" customFormat="1" ht="11.25">
      <c r="B218" s="153"/>
      <c r="D218" s="146" t="s">
        <v>134</v>
      </c>
      <c r="E218" s="154" t="s">
        <v>1</v>
      </c>
      <c r="F218" s="155" t="s">
        <v>136</v>
      </c>
      <c r="H218" s="156">
        <v>18.896999999999998</v>
      </c>
      <c r="I218" s="157"/>
      <c r="L218" s="153"/>
      <c r="M218" s="158"/>
      <c r="T218" s="159"/>
      <c r="AT218" s="154" t="s">
        <v>134</v>
      </c>
      <c r="AU218" s="154" t="s">
        <v>86</v>
      </c>
      <c r="AV218" s="13" t="s">
        <v>133</v>
      </c>
      <c r="AW218" s="13" t="s">
        <v>32</v>
      </c>
      <c r="AX218" s="13" t="s">
        <v>84</v>
      </c>
      <c r="AY218" s="154" t="s">
        <v>126</v>
      </c>
    </row>
    <row r="219" spans="2:65" s="1" customFormat="1" ht="66.75" customHeight="1">
      <c r="B219" s="32"/>
      <c r="C219" s="132" t="s">
        <v>175</v>
      </c>
      <c r="D219" s="132" t="s">
        <v>128</v>
      </c>
      <c r="E219" s="133" t="s">
        <v>258</v>
      </c>
      <c r="F219" s="134" t="s">
        <v>259</v>
      </c>
      <c r="G219" s="135" t="s">
        <v>159</v>
      </c>
      <c r="H219" s="136">
        <v>125.98</v>
      </c>
      <c r="I219" s="137"/>
      <c r="J219" s="138">
        <f>ROUND(I219*H219,2)</f>
        <v>0</v>
      </c>
      <c r="K219" s="134" t="s">
        <v>132</v>
      </c>
      <c r="L219" s="32"/>
      <c r="M219" s="139" t="s">
        <v>1</v>
      </c>
      <c r="N219" s="140" t="s">
        <v>41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133</v>
      </c>
      <c r="AT219" s="143" t="s">
        <v>128</v>
      </c>
      <c r="AU219" s="143" t="s">
        <v>86</v>
      </c>
      <c r="AY219" s="17" t="s">
        <v>126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84</v>
      </c>
      <c r="BK219" s="144">
        <f>ROUND(I219*H219,2)</f>
        <v>0</v>
      </c>
      <c r="BL219" s="17" t="s">
        <v>133</v>
      </c>
      <c r="BM219" s="143" t="s">
        <v>224</v>
      </c>
    </row>
    <row r="220" spans="2:65" s="12" customFormat="1" ht="11.25">
      <c r="B220" s="145"/>
      <c r="D220" s="146" t="s">
        <v>134</v>
      </c>
      <c r="E220" s="147" t="s">
        <v>1</v>
      </c>
      <c r="F220" s="148" t="s">
        <v>551</v>
      </c>
      <c r="H220" s="149">
        <v>125.98</v>
      </c>
      <c r="I220" s="150"/>
      <c r="L220" s="145"/>
      <c r="M220" s="151"/>
      <c r="T220" s="152"/>
      <c r="AT220" s="147" t="s">
        <v>134</v>
      </c>
      <c r="AU220" s="147" t="s">
        <v>86</v>
      </c>
      <c r="AV220" s="12" t="s">
        <v>86</v>
      </c>
      <c r="AW220" s="12" t="s">
        <v>32</v>
      </c>
      <c r="AX220" s="12" t="s">
        <v>76</v>
      </c>
      <c r="AY220" s="147" t="s">
        <v>126</v>
      </c>
    </row>
    <row r="221" spans="2:65" s="13" customFormat="1" ht="11.25">
      <c r="B221" s="153"/>
      <c r="D221" s="146" t="s">
        <v>134</v>
      </c>
      <c r="E221" s="154" t="s">
        <v>1</v>
      </c>
      <c r="F221" s="155" t="s">
        <v>136</v>
      </c>
      <c r="H221" s="156">
        <v>125.98</v>
      </c>
      <c r="I221" s="157"/>
      <c r="L221" s="153"/>
      <c r="M221" s="158"/>
      <c r="T221" s="159"/>
      <c r="AT221" s="154" t="s">
        <v>134</v>
      </c>
      <c r="AU221" s="154" t="s">
        <v>86</v>
      </c>
      <c r="AV221" s="13" t="s">
        <v>133</v>
      </c>
      <c r="AW221" s="13" t="s">
        <v>32</v>
      </c>
      <c r="AX221" s="13" t="s">
        <v>84</v>
      </c>
      <c r="AY221" s="154" t="s">
        <v>126</v>
      </c>
    </row>
    <row r="222" spans="2:65" s="11" customFormat="1" ht="22.9" customHeight="1">
      <c r="B222" s="120"/>
      <c r="D222" s="121" t="s">
        <v>75</v>
      </c>
      <c r="E222" s="130" t="s">
        <v>133</v>
      </c>
      <c r="F222" s="130" t="s">
        <v>269</v>
      </c>
      <c r="I222" s="123"/>
      <c r="J222" s="131">
        <f>BK222</f>
        <v>0</v>
      </c>
      <c r="L222" s="120"/>
      <c r="M222" s="125"/>
      <c r="P222" s="126">
        <f>SUM(P223:P231)</f>
        <v>0</v>
      </c>
      <c r="R222" s="126">
        <f>SUM(R223:R231)</f>
        <v>0</v>
      </c>
      <c r="T222" s="127">
        <f>SUM(T223:T231)</f>
        <v>0</v>
      </c>
      <c r="AR222" s="121" t="s">
        <v>84</v>
      </c>
      <c r="AT222" s="128" t="s">
        <v>75</v>
      </c>
      <c r="AU222" s="128" t="s">
        <v>84</v>
      </c>
      <c r="AY222" s="121" t="s">
        <v>126</v>
      </c>
      <c r="BK222" s="129">
        <f>SUM(BK223:BK231)</f>
        <v>0</v>
      </c>
    </row>
    <row r="223" spans="2:65" s="1" customFormat="1" ht="33" customHeight="1">
      <c r="B223" s="32"/>
      <c r="C223" s="132" t="s">
        <v>7</v>
      </c>
      <c r="D223" s="132" t="s">
        <v>128</v>
      </c>
      <c r="E223" s="133" t="s">
        <v>270</v>
      </c>
      <c r="F223" s="134" t="s">
        <v>271</v>
      </c>
      <c r="G223" s="135" t="s">
        <v>194</v>
      </c>
      <c r="H223" s="136">
        <v>12.6</v>
      </c>
      <c r="I223" s="137"/>
      <c r="J223" s="138">
        <f>ROUND(I223*H223,2)</f>
        <v>0</v>
      </c>
      <c r="K223" s="134" t="s">
        <v>132</v>
      </c>
      <c r="L223" s="32"/>
      <c r="M223" s="139" t="s">
        <v>1</v>
      </c>
      <c r="N223" s="140" t="s">
        <v>41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133</v>
      </c>
      <c r="AT223" s="143" t="s">
        <v>128</v>
      </c>
      <c r="AU223" s="143" t="s">
        <v>86</v>
      </c>
      <c r="AY223" s="17" t="s">
        <v>126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84</v>
      </c>
      <c r="BK223" s="144">
        <f>ROUND(I223*H223,2)</f>
        <v>0</v>
      </c>
      <c r="BL223" s="17" t="s">
        <v>133</v>
      </c>
      <c r="BM223" s="143" t="s">
        <v>229</v>
      </c>
    </row>
    <row r="224" spans="2:65" s="14" customFormat="1" ht="11.25">
      <c r="B224" s="160"/>
      <c r="D224" s="146" t="s">
        <v>134</v>
      </c>
      <c r="E224" s="161" t="s">
        <v>1</v>
      </c>
      <c r="F224" s="162" t="s">
        <v>512</v>
      </c>
      <c r="H224" s="161" t="s">
        <v>1</v>
      </c>
      <c r="I224" s="163"/>
      <c r="L224" s="160"/>
      <c r="M224" s="164"/>
      <c r="T224" s="165"/>
      <c r="AT224" s="161" t="s">
        <v>134</v>
      </c>
      <c r="AU224" s="161" t="s">
        <v>86</v>
      </c>
      <c r="AV224" s="14" t="s">
        <v>84</v>
      </c>
      <c r="AW224" s="14" t="s">
        <v>32</v>
      </c>
      <c r="AX224" s="14" t="s">
        <v>76</v>
      </c>
      <c r="AY224" s="161" t="s">
        <v>126</v>
      </c>
    </row>
    <row r="225" spans="2:65" s="12" customFormat="1" ht="11.25">
      <c r="B225" s="145"/>
      <c r="D225" s="146" t="s">
        <v>134</v>
      </c>
      <c r="E225" s="147" t="s">
        <v>1</v>
      </c>
      <c r="F225" s="148" t="s">
        <v>552</v>
      </c>
      <c r="H225" s="149">
        <v>12</v>
      </c>
      <c r="I225" s="150"/>
      <c r="L225" s="145"/>
      <c r="M225" s="151"/>
      <c r="T225" s="152"/>
      <c r="AT225" s="147" t="s">
        <v>134</v>
      </c>
      <c r="AU225" s="147" t="s">
        <v>86</v>
      </c>
      <c r="AV225" s="12" t="s">
        <v>86</v>
      </c>
      <c r="AW225" s="12" t="s">
        <v>32</v>
      </c>
      <c r="AX225" s="12" t="s">
        <v>76</v>
      </c>
      <c r="AY225" s="147" t="s">
        <v>126</v>
      </c>
    </row>
    <row r="226" spans="2:65" s="12" customFormat="1" ht="11.25">
      <c r="B226" s="145"/>
      <c r="D226" s="146" t="s">
        <v>134</v>
      </c>
      <c r="E226" s="147" t="s">
        <v>1</v>
      </c>
      <c r="F226" s="148" t="s">
        <v>553</v>
      </c>
      <c r="H226" s="149">
        <v>0.45</v>
      </c>
      <c r="I226" s="150"/>
      <c r="L226" s="145"/>
      <c r="M226" s="151"/>
      <c r="T226" s="152"/>
      <c r="AT226" s="147" t="s">
        <v>134</v>
      </c>
      <c r="AU226" s="147" t="s">
        <v>86</v>
      </c>
      <c r="AV226" s="12" t="s">
        <v>86</v>
      </c>
      <c r="AW226" s="12" t="s">
        <v>32</v>
      </c>
      <c r="AX226" s="12" t="s">
        <v>76</v>
      </c>
      <c r="AY226" s="147" t="s">
        <v>126</v>
      </c>
    </row>
    <row r="227" spans="2:65" s="12" customFormat="1" ht="11.25">
      <c r="B227" s="145"/>
      <c r="D227" s="146" t="s">
        <v>134</v>
      </c>
      <c r="E227" s="147" t="s">
        <v>1</v>
      </c>
      <c r="F227" s="148" t="s">
        <v>554</v>
      </c>
      <c r="H227" s="149">
        <v>0.15</v>
      </c>
      <c r="I227" s="150"/>
      <c r="L227" s="145"/>
      <c r="M227" s="151"/>
      <c r="T227" s="152"/>
      <c r="AT227" s="147" t="s">
        <v>134</v>
      </c>
      <c r="AU227" s="147" t="s">
        <v>86</v>
      </c>
      <c r="AV227" s="12" t="s">
        <v>86</v>
      </c>
      <c r="AW227" s="12" t="s">
        <v>32</v>
      </c>
      <c r="AX227" s="12" t="s">
        <v>76</v>
      </c>
      <c r="AY227" s="147" t="s">
        <v>126</v>
      </c>
    </row>
    <row r="228" spans="2:65" s="13" customFormat="1" ht="11.25">
      <c r="B228" s="153"/>
      <c r="D228" s="146" t="s">
        <v>134</v>
      </c>
      <c r="E228" s="154" t="s">
        <v>1</v>
      </c>
      <c r="F228" s="155" t="s">
        <v>136</v>
      </c>
      <c r="H228" s="156">
        <v>12.6</v>
      </c>
      <c r="I228" s="157"/>
      <c r="L228" s="153"/>
      <c r="M228" s="158"/>
      <c r="T228" s="159"/>
      <c r="AT228" s="154" t="s">
        <v>134</v>
      </c>
      <c r="AU228" s="154" t="s">
        <v>86</v>
      </c>
      <c r="AV228" s="13" t="s">
        <v>133</v>
      </c>
      <c r="AW228" s="13" t="s">
        <v>32</v>
      </c>
      <c r="AX228" s="13" t="s">
        <v>84</v>
      </c>
      <c r="AY228" s="154" t="s">
        <v>126</v>
      </c>
    </row>
    <row r="229" spans="2:65" s="1" customFormat="1" ht="44.25" customHeight="1">
      <c r="B229" s="32"/>
      <c r="C229" s="132" t="s">
        <v>180</v>
      </c>
      <c r="D229" s="132" t="s">
        <v>128</v>
      </c>
      <c r="E229" s="133" t="s">
        <v>555</v>
      </c>
      <c r="F229" s="134" t="s">
        <v>556</v>
      </c>
      <c r="G229" s="135" t="s">
        <v>194</v>
      </c>
      <c r="H229" s="136">
        <v>2.3E-2</v>
      </c>
      <c r="I229" s="137"/>
      <c r="J229" s="138">
        <f>ROUND(I229*H229,2)</f>
        <v>0</v>
      </c>
      <c r="K229" s="134" t="s">
        <v>557</v>
      </c>
      <c r="L229" s="32"/>
      <c r="M229" s="139" t="s">
        <v>1</v>
      </c>
      <c r="N229" s="140" t="s">
        <v>41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133</v>
      </c>
      <c r="AT229" s="143" t="s">
        <v>128</v>
      </c>
      <c r="AU229" s="143" t="s">
        <v>86</v>
      </c>
      <c r="AY229" s="17" t="s">
        <v>126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84</v>
      </c>
      <c r="BK229" s="144">
        <f>ROUND(I229*H229,2)</f>
        <v>0</v>
      </c>
      <c r="BL229" s="17" t="s">
        <v>133</v>
      </c>
      <c r="BM229" s="143" t="s">
        <v>233</v>
      </c>
    </row>
    <row r="230" spans="2:65" s="12" customFormat="1" ht="11.25">
      <c r="B230" s="145"/>
      <c r="D230" s="146" t="s">
        <v>134</v>
      </c>
      <c r="E230" s="147" t="s">
        <v>1</v>
      </c>
      <c r="F230" s="148" t="s">
        <v>558</v>
      </c>
      <c r="H230" s="149">
        <v>2.3E-2</v>
      </c>
      <c r="I230" s="150"/>
      <c r="L230" s="145"/>
      <c r="M230" s="151"/>
      <c r="T230" s="152"/>
      <c r="AT230" s="147" t="s">
        <v>134</v>
      </c>
      <c r="AU230" s="147" t="s">
        <v>86</v>
      </c>
      <c r="AV230" s="12" t="s">
        <v>86</v>
      </c>
      <c r="AW230" s="12" t="s">
        <v>32</v>
      </c>
      <c r="AX230" s="12" t="s">
        <v>76</v>
      </c>
      <c r="AY230" s="147" t="s">
        <v>126</v>
      </c>
    </row>
    <row r="231" spans="2:65" s="13" customFormat="1" ht="11.25">
      <c r="B231" s="153"/>
      <c r="D231" s="146" t="s">
        <v>134</v>
      </c>
      <c r="E231" s="154" t="s">
        <v>1</v>
      </c>
      <c r="F231" s="155" t="s">
        <v>136</v>
      </c>
      <c r="H231" s="156">
        <v>2.3E-2</v>
      </c>
      <c r="I231" s="157"/>
      <c r="L231" s="153"/>
      <c r="M231" s="158"/>
      <c r="T231" s="159"/>
      <c r="AT231" s="154" t="s">
        <v>134</v>
      </c>
      <c r="AU231" s="154" t="s">
        <v>86</v>
      </c>
      <c r="AV231" s="13" t="s">
        <v>133</v>
      </c>
      <c r="AW231" s="13" t="s">
        <v>32</v>
      </c>
      <c r="AX231" s="13" t="s">
        <v>84</v>
      </c>
      <c r="AY231" s="154" t="s">
        <v>126</v>
      </c>
    </row>
    <row r="232" spans="2:65" s="11" customFormat="1" ht="22.9" customHeight="1">
      <c r="B232" s="120"/>
      <c r="D232" s="121" t="s">
        <v>75</v>
      </c>
      <c r="E232" s="130" t="s">
        <v>149</v>
      </c>
      <c r="F232" s="130" t="s">
        <v>301</v>
      </c>
      <c r="I232" s="123"/>
      <c r="J232" s="131">
        <f>BK232</f>
        <v>0</v>
      </c>
      <c r="L232" s="120"/>
      <c r="M232" s="125"/>
      <c r="P232" s="126">
        <f>SUM(P233:P244)</f>
        <v>0</v>
      </c>
      <c r="R232" s="126">
        <f>SUM(R233:R244)</f>
        <v>0</v>
      </c>
      <c r="T232" s="127">
        <f>SUM(T233:T244)</f>
        <v>0</v>
      </c>
      <c r="AR232" s="121" t="s">
        <v>84</v>
      </c>
      <c r="AT232" s="128" t="s">
        <v>75</v>
      </c>
      <c r="AU232" s="128" t="s">
        <v>84</v>
      </c>
      <c r="AY232" s="121" t="s">
        <v>126</v>
      </c>
      <c r="BK232" s="129">
        <f>SUM(BK233:BK244)</f>
        <v>0</v>
      </c>
    </row>
    <row r="233" spans="2:65" s="1" customFormat="1" ht="33" customHeight="1">
      <c r="B233" s="32"/>
      <c r="C233" s="132" t="s">
        <v>235</v>
      </c>
      <c r="D233" s="132" t="s">
        <v>128</v>
      </c>
      <c r="E233" s="133" t="s">
        <v>306</v>
      </c>
      <c r="F233" s="134" t="s">
        <v>307</v>
      </c>
      <c r="G233" s="135" t="s">
        <v>131</v>
      </c>
      <c r="H233" s="136">
        <v>119.98</v>
      </c>
      <c r="I233" s="137"/>
      <c r="J233" s="138">
        <f>ROUND(I233*H233,2)</f>
        <v>0</v>
      </c>
      <c r="K233" s="134" t="s">
        <v>132</v>
      </c>
      <c r="L233" s="32"/>
      <c r="M233" s="139" t="s">
        <v>1</v>
      </c>
      <c r="N233" s="140" t="s">
        <v>41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133</v>
      </c>
      <c r="AT233" s="143" t="s">
        <v>128</v>
      </c>
      <c r="AU233" s="143" t="s">
        <v>86</v>
      </c>
      <c r="AY233" s="17" t="s">
        <v>126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7" t="s">
        <v>84</v>
      </c>
      <c r="BK233" s="144">
        <f>ROUND(I233*H233,2)</f>
        <v>0</v>
      </c>
      <c r="BL233" s="17" t="s">
        <v>133</v>
      </c>
      <c r="BM233" s="143" t="s">
        <v>239</v>
      </c>
    </row>
    <row r="234" spans="2:65" s="14" customFormat="1" ht="11.25">
      <c r="B234" s="160"/>
      <c r="D234" s="146" t="s">
        <v>134</v>
      </c>
      <c r="E234" s="161" t="s">
        <v>1</v>
      </c>
      <c r="F234" s="162" t="s">
        <v>512</v>
      </c>
      <c r="H234" s="161" t="s">
        <v>1</v>
      </c>
      <c r="I234" s="163"/>
      <c r="L234" s="160"/>
      <c r="M234" s="164"/>
      <c r="T234" s="165"/>
      <c r="AT234" s="161" t="s">
        <v>134</v>
      </c>
      <c r="AU234" s="161" t="s">
        <v>86</v>
      </c>
      <c r="AV234" s="14" t="s">
        <v>84</v>
      </c>
      <c r="AW234" s="14" t="s">
        <v>32</v>
      </c>
      <c r="AX234" s="14" t="s">
        <v>76</v>
      </c>
      <c r="AY234" s="161" t="s">
        <v>126</v>
      </c>
    </row>
    <row r="235" spans="2:65" s="12" customFormat="1" ht="11.25">
      <c r="B235" s="145"/>
      <c r="D235" s="146" t="s">
        <v>134</v>
      </c>
      <c r="E235" s="147" t="s">
        <v>1</v>
      </c>
      <c r="F235" s="148" t="s">
        <v>513</v>
      </c>
      <c r="H235" s="149">
        <v>119.98</v>
      </c>
      <c r="I235" s="150"/>
      <c r="L235" s="145"/>
      <c r="M235" s="151"/>
      <c r="T235" s="152"/>
      <c r="AT235" s="147" t="s">
        <v>134</v>
      </c>
      <c r="AU235" s="147" t="s">
        <v>86</v>
      </c>
      <c r="AV235" s="12" t="s">
        <v>86</v>
      </c>
      <c r="AW235" s="12" t="s">
        <v>32</v>
      </c>
      <c r="AX235" s="12" t="s">
        <v>76</v>
      </c>
      <c r="AY235" s="147" t="s">
        <v>126</v>
      </c>
    </row>
    <row r="236" spans="2:65" s="13" customFormat="1" ht="11.25">
      <c r="B236" s="153"/>
      <c r="D236" s="146" t="s">
        <v>134</v>
      </c>
      <c r="E236" s="154" t="s">
        <v>1</v>
      </c>
      <c r="F236" s="155" t="s">
        <v>136</v>
      </c>
      <c r="H236" s="156">
        <v>119.98</v>
      </c>
      <c r="I236" s="157"/>
      <c r="L236" s="153"/>
      <c r="M236" s="158"/>
      <c r="T236" s="159"/>
      <c r="AT236" s="154" t="s">
        <v>134</v>
      </c>
      <c r="AU236" s="154" t="s">
        <v>86</v>
      </c>
      <c r="AV236" s="13" t="s">
        <v>133</v>
      </c>
      <c r="AW236" s="13" t="s">
        <v>32</v>
      </c>
      <c r="AX236" s="13" t="s">
        <v>84</v>
      </c>
      <c r="AY236" s="154" t="s">
        <v>126</v>
      </c>
    </row>
    <row r="237" spans="2:65" s="1" customFormat="1" ht="37.9" customHeight="1">
      <c r="B237" s="32"/>
      <c r="C237" s="132" t="s">
        <v>185</v>
      </c>
      <c r="D237" s="132" t="s">
        <v>128</v>
      </c>
      <c r="E237" s="133" t="s">
        <v>316</v>
      </c>
      <c r="F237" s="134" t="s">
        <v>317</v>
      </c>
      <c r="G237" s="135" t="s">
        <v>131</v>
      </c>
      <c r="H237" s="136">
        <v>119.98</v>
      </c>
      <c r="I237" s="137"/>
      <c r="J237" s="138">
        <f>ROUND(I237*H237,2)</f>
        <v>0</v>
      </c>
      <c r="K237" s="134" t="s">
        <v>132</v>
      </c>
      <c r="L237" s="32"/>
      <c r="M237" s="139" t="s">
        <v>1</v>
      </c>
      <c r="N237" s="140" t="s">
        <v>41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133</v>
      </c>
      <c r="AT237" s="143" t="s">
        <v>128</v>
      </c>
      <c r="AU237" s="143" t="s">
        <v>86</v>
      </c>
      <c r="AY237" s="17" t="s">
        <v>126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84</v>
      </c>
      <c r="BK237" s="144">
        <f>ROUND(I237*H237,2)</f>
        <v>0</v>
      </c>
      <c r="BL237" s="17" t="s">
        <v>133</v>
      </c>
      <c r="BM237" s="143" t="s">
        <v>243</v>
      </c>
    </row>
    <row r="238" spans="2:65" s="14" customFormat="1" ht="11.25">
      <c r="B238" s="160"/>
      <c r="D238" s="146" t="s">
        <v>134</v>
      </c>
      <c r="E238" s="161" t="s">
        <v>1</v>
      </c>
      <c r="F238" s="162" t="s">
        <v>512</v>
      </c>
      <c r="H238" s="161" t="s">
        <v>1</v>
      </c>
      <c r="I238" s="163"/>
      <c r="L238" s="160"/>
      <c r="M238" s="164"/>
      <c r="T238" s="165"/>
      <c r="AT238" s="161" t="s">
        <v>134</v>
      </c>
      <c r="AU238" s="161" t="s">
        <v>86</v>
      </c>
      <c r="AV238" s="14" t="s">
        <v>84</v>
      </c>
      <c r="AW238" s="14" t="s">
        <v>32</v>
      </c>
      <c r="AX238" s="14" t="s">
        <v>76</v>
      </c>
      <c r="AY238" s="161" t="s">
        <v>126</v>
      </c>
    </row>
    <row r="239" spans="2:65" s="12" customFormat="1" ht="11.25">
      <c r="B239" s="145"/>
      <c r="D239" s="146" t="s">
        <v>134</v>
      </c>
      <c r="E239" s="147" t="s">
        <v>1</v>
      </c>
      <c r="F239" s="148" t="s">
        <v>513</v>
      </c>
      <c r="H239" s="149">
        <v>119.98</v>
      </c>
      <c r="I239" s="150"/>
      <c r="L239" s="145"/>
      <c r="M239" s="151"/>
      <c r="T239" s="152"/>
      <c r="AT239" s="147" t="s">
        <v>134</v>
      </c>
      <c r="AU239" s="147" t="s">
        <v>86</v>
      </c>
      <c r="AV239" s="12" t="s">
        <v>86</v>
      </c>
      <c r="AW239" s="12" t="s">
        <v>32</v>
      </c>
      <c r="AX239" s="12" t="s">
        <v>76</v>
      </c>
      <c r="AY239" s="147" t="s">
        <v>126</v>
      </c>
    </row>
    <row r="240" spans="2:65" s="13" customFormat="1" ht="11.25">
      <c r="B240" s="153"/>
      <c r="D240" s="146" t="s">
        <v>134</v>
      </c>
      <c r="E240" s="154" t="s">
        <v>1</v>
      </c>
      <c r="F240" s="155" t="s">
        <v>136</v>
      </c>
      <c r="H240" s="156">
        <v>119.98</v>
      </c>
      <c r="I240" s="157"/>
      <c r="L240" s="153"/>
      <c r="M240" s="158"/>
      <c r="T240" s="159"/>
      <c r="AT240" s="154" t="s">
        <v>134</v>
      </c>
      <c r="AU240" s="154" t="s">
        <v>86</v>
      </c>
      <c r="AV240" s="13" t="s">
        <v>133</v>
      </c>
      <c r="AW240" s="13" t="s">
        <v>32</v>
      </c>
      <c r="AX240" s="13" t="s">
        <v>84</v>
      </c>
      <c r="AY240" s="154" t="s">
        <v>126</v>
      </c>
    </row>
    <row r="241" spans="2:65" s="1" customFormat="1" ht="24.2" customHeight="1">
      <c r="B241" s="32"/>
      <c r="C241" s="132" t="s">
        <v>245</v>
      </c>
      <c r="D241" s="132" t="s">
        <v>128</v>
      </c>
      <c r="E241" s="133" t="s">
        <v>320</v>
      </c>
      <c r="F241" s="134" t="s">
        <v>321</v>
      </c>
      <c r="G241" s="135" t="s">
        <v>131</v>
      </c>
      <c r="H241" s="136">
        <v>119.98</v>
      </c>
      <c r="I241" s="137"/>
      <c r="J241" s="138">
        <f>ROUND(I241*H241,2)</f>
        <v>0</v>
      </c>
      <c r="K241" s="134" t="s">
        <v>132</v>
      </c>
      <c r="L241" s="32"/>
      <c r="M241" s="139" t="s">
        <v>1</v>
      </c>
      <c r="N241" s="140" t="s">
        <v>41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133</v>
      </c>
      <c r="AT241" s="143" t="s">
        <v>128</v>
      </c>
      <c r="AU241" s="143" t="s">
        <v>86</v>
      </c>
      <c r="AY241" s="17" t="s">
        <v>126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84</v>
      </c>
      <c r="BK241" s="144">
        <f>ROUND(I241*H241,2)</f>
        <v>0</v>
      </c>
      <c r="BL241" s="17" t="s">
        <v>133</v>
      </c>
      <c r="BM241" s="143" t="s">
        <v>248</v>
      </c>
    </row>
    <row r="242" spans="2:65" s="14" customFormat="1" ht="11.25">
      <c r="B242" s="160"/>
      <c r="D242" s="146" t="s">
        <v>134</v>
      </c>
      <c r="E242" s="161" t="s">
        <v>1</v>
      </c>
      <c r="F242" s="162" t="s">
        <v>512</v>
      </c>
      <c r="H242" s="161" t="s">
        <v>1</v>
      </c>
      <c r="I242" s="163"/>
      <c r="L242" s="160"/>
      <c r="M242" s="164"/>
      <c r="T242" s="165"/>
      <c r="AT242" s="161" t="s">
        <v>134</v>
      </c>
      <c r="AU242" s="161" t="s">
        <v>86</v>
      </c>
      <c r="AV242" s="14" t="s">
        <v>84</v>
      </c>
      <c r="AW242" s="14" t="s">
        <v>32</v>
      </c>
      <c r="AX242" s="14" t="s">
        <v>76</v>
      </c>
      <c r="AY242" s="161" t="s">
        <v>126</v>
      </c>
    </row>
    <row r="243" spans="2:65" s="12" customFormat="1" ht="11.25">
      <c r="B243" s="145"/>
      <c r="D243" s="146" t="s">
        <v>134</v>
      </c>
      <c r="E243" s="147" t="s">
        <v>1</v>
      </c>
      <c r="F243" s="148" t="s">
        <v>513</v>
      </c>
      <c r="H243" s="149">
        <v>119.98</v>
      </c>
      <c r="I243" s="150"/>
      <c r="L243" s="145"/>
      <c r="M243" s="151"/>
      <c r="T243" s="152"/>
      <c r="AT243" s="147" t="s">
        <v>134</v>
      </c>
      <c r="AU243" s="147" t="s">
        <v>86</v>
      </c>
      <c r="AV243" s="12" t="s">
        <v>86</v>
      </c>
      <c r="AW243" s="12" t="s">
        <v>32</v>
      </c>
      <c r="AX243" s="12" t="s">
        <v>76</v>
      </c>
      <c r="AY243" s="147" t="s">
        <v>126</v>
      </c>
    </row>
    <row r="244" spans="2:65" s="13" customFormat="1" ht="11.25">
      <c r="B244" s="153"/>
      <c r="D244" s="146" t="s">
        <v>134</v>
      </c>
      <c r="E244" s="154" t="s">
        <v>1</v>
      </c>
      <c r="F244" s="155" t="s">
        <v>136</v>
      </c>
      <c r="H244" s="156">
        <v>119.98</v>
      </c>
      <c r="I244" s="157"/>
      <c r="L244" s="153"/>
      <c r="M244" s="158"/>
      <c r="T244" s="159"/>
      <c r="AT244" s="154" t="s">
        <v>134</v>
      </c>
      <c r="AU244" s="154" t="s">
        <v>86</v>
      </c>
      <c r="AV244" s="13" t="s">
        <v>133</v>
      </c>
      <c r="AW244" s="13" t="s">
        <v>32</v>
      </c>
      <c r="AX244" s="13" t="s">
        <v>84</v>
      </c>
      <c r="AY244" s="154" t="s">
        <v>126</v>
      </c>
    </row>
    <row r="245" spans="2:65" s="11" customFormat="1" ht="22.9" customHeight="1">
      <c r="B245" s="120"/>
      <c r="D245" s="121" t="s">
        <v>75</v>
      </c>
      <c r="E245" s="130" t="s">
        <v>148</v>
      </c>
      <c r="F245" s="130" t="s">
        <v>559</v>
      </c>
      <c r="I245" s="123"/>
      <c r="J245" s="131">
        <f>BK245</f>
        <v>0</v>
      </c>
      <c r="L245" s="120"/>
      <c r="M245" s="125"/>
      <c r="P245" s="126">
        <f>SUM(P246:P322)</f>
        <v>0</v>
      </c>
      <c r="R245" s="126">
        <f>SUM(R246:R322)</f>
        <v>5.8000000000000003E-2</v>
      </c>
      <c r="T245" s="127">
        <f>SUM(T246:T322)</f>
        <v>0</v>
      </c>
      <c r="AR245" s="121" t="s">
        <v>84</v>
      </c>
      <c r="AT245" s="128" t="s">
        <v>75</v>
      </c>
      <c r="AU245" s="128" t="s">
        <v>84</v>
      </c>
      <c r="AY245" s="121" t="s">
        <v>126</v>
      </c>
      <c r="BK245" s="129">
        <f>SUM(BK246:BK322)</f>
        <v>0</v>
      </c>
    </row>
    <row r="246" spans="2:65" s="1" customFormat="1" ht="44.25" customHeight="1">
      <c r="B246" s="32"/>
      <c r="C246" s="132" t="s">
        <v>190</v>
      </c>
      <c r="D246" s="132" t="s">
        <v>128</v>
      </c>
      <c r="E246" s="133" t="s">
        <v>560</v>
      </c>
      <c r="F246" s="134" t="s">
        <v>561</v>
      </c>
      <c r="G246" s="135" t="s">
        <v>277</v>
      </c>
      <c r="H246" s="136">
        <v>1</v>
      </c>
      <c r="I246" s="137"/>
      <c r="J246" s="138">
        <f t="shared" ref="J246:J253" si="0">ROUND(I246*H246,2)</f>
        <v>0</v>
      </c>
      <c r="K246" s="134" t="s">
        <v>132</v>
      </c>
      <c r="L246" s="32"/>
      <c r="M246" s="139" t="s">
        <v>1</v>
      </c>
      <c r="N246" s="140" t="s">
        <v>41</v>
      </c>
      <c r="P246" s="141">
        <f t="shared" ref="P246:P253" si="1">O246*H246</f>
        <v>0</v>
      </c>
      <c r="Q246" s="141">
        <v>0</v>
      </c>
      <c r="R246" s="141">
        <f t="shared" ref="R246:R253" si="2">Q246*H246</f>
        <v>0</v>
      </c>
      <c r="S246" s="141">
        <v>0</v>
      </c>
      <c r="T246" s="142">
        <f t="shared" ref="T246:T253" si="3">S246*H246</f>
        <v>0</v>
      </c>
      <c r="AR246" s="143" t="s">
        <v>133</v>
      </c>
      <c r="AT246" s="143" t="s">
        <v>128</v>
      </c>
      <c r="AU246" s="143" t="s">
        <v>86</v>
      </c>
      <c r="AY246" s="17" t="s">
        <v>126</v>
      </c>
      <c r="BE246" s="144">
        <f t="shared" ref="BE246:BE253" si="4">IF(N246="základní",J246,0)</f>
        <v>0</v>
      </c>
      <c r="BF246" s="144">
        <f t="shared" ref="BF246:BF253" si="5">IF(N246="snížená",J246,0)</f>
        <v>0</v>
      </c>
      <c r="BG246" s="144">
        <f t="shared" ref="BG246:BG253" si="6">IF(N246="zákl. přenesená",J246,0)</f>
        <v>0</v>
      </c>
      <c r="BH246" s="144">
        <f t="shared" ref="BH246:BH253" si="7">IF(N246="sníž. přenesená",J246,0)</f>
        <v>0</v>
      </c>
      <c r="BI246" s="144">
        <f t="shared" ref="BI246:BI253" si="8">IF(N246="nulová",J246,0)</f>
        <v>0</v>
      </c>
      <c r="BJ246" s="17" t="s">
        <v>84</v>
      </c>
      <c r="BK246" s="144">
        <f t="shared" ref="BK246:BK253" si="9">ROUND(I246*H246,2)</f>
        <v>0</v>
      </c>
      <c r="BL246" s="17" t="s">
        <v>133</v>
      </c>
      <c r="BM246" s="143" t="s">
        <v>255</v>
      </c>
    </row>
    <row r="247" spans="2:65" s="1" customFormat="1" ht="24.2" customHeight="1">
      <c r="B247" s="32"/>
      <c r="C247" s="167" t="s">
        <v>257</v>
      </c>
      <c r="D247" s="167" t="s">
        <v>236</v>
      </c>
      <c r="E247" s="168" t="s">
        <v>562</v>
      </c>
      <c r="F247" s="169" t="s">
        <v>563</v>
      </c>
      <c r="G247" s="170" t="s">
        <v>277</v>
      </c>
      <c r="H247" s="171">
        <v>1</v>
      </c>
      <c r="I247" s="172"/>
      <c r="J247" s="173">
        <f t="shared" si="0"/>
        <v>0</v>
      </c>
      <c r="K247" s="169" t="s">
        <v>132</v>
      </c>
      <c r="L247" s="174"/>
      <c r="M247" s="175" t="s">
        <v>1</v>
      </c>
      <c r="N247" s="176" t="s">
        <v>41</v>
      </c>
      <c r="P247" s="141">
        <f t="shared" si="1"/>
        <v>0</v>
      </c>
      <c r="Q247" s="141">
        <v>0</v>
      </c>
      <c r="R247" s="141">
        <f t="shared" si="2"/>
        <v>0</v>
      </c>
      <c r="S247" s="141">
        <v>0</v>
      </c>
      <c r="T247" s="142">
        <f t="shared" si="3"/>
        <v>0</v>
      </c>
      <c r="AR247" s="143" t="s">
        <v>148</v>
      </c>
      <c r="AT247" s="143" t="s">
        <v>236</v>
      </c>
      <c r="AU247" s="143" t="s">
        <v>86</v>
      </c>
      <c r="AY247" s="17" t="s">
        <v>126</v>
      </c>
      <c r="BE247" s="144">
        <f t="shared" si="4"/>
        <v>0</v>
      </c>
      <c r="BF247" s="144">
        <f t="shared" si="5"/>
        <v>0</v>
      </c>
      <c r="BG247" s="144">
        <f t="shared" si="6"/>
        <v>0</v>
      </c>
      <c r="BH247" s="144">
        <f t="shared" si="7"/>
        <v>0</v>
      </c>
      <c r="BI247" s="144">
        <f t="shared" si="8"/>
        <v>0</v>
      </c>
      <c r="BJ247" s="17" t="s">
        <v>84</v>
      </c>
      <c r="BK247" s="144">
        <f t="shared" si="9"/>
        <v>0</v>
      </c>
      <c r="BL247" s="17" t="s">
        <v>133</v>
      </c>
      <c r="BM247" s="143" t="s">
        <v>260</v>
      </c>
    </row>
    <row r="248" spans="2:65" s="1" customFormat="1" ht="44.25" customHeight="1">
      <c r="B248" s="32"/>
      <c r="C248" s="132" t="s">
        <v>195</v>
      </c>
      <c r="D248" s="132" t="s">
        <v>128</v>
      </c>
      <c r="E248" s="133" t="s">
        <v>564</v>
      </c>
      <c r="F248" s="134" t="s">
        <v>565</v>
      </c>
      <c r="G248" s="135" t="s">
        <v>277</v>
      </c>
      <c r="H248" s="136">
        <v>1</v>
      </c>
      <c r="I248" s="137"/>
      <c r="J248" s="138">
        <f t="shared" si="0"/>
        <v>0</v>
      </c>
      <c r="K248" s="134" t="s">
        <v>132</v>
      </c>
      <c r="L248" s="32"/>
      <c r="M248" s="139" t="s">
        <v>1</v>
      </c>
      <c r="N248" s="140" t="s">
        <v>41</v>
      </c>
      <c r="P248" s="141">
        <f t="shared" si="1"/>
        <v>0</v>
      </c>
      <c r="Q248" s="141">
        <v>0</v>
      </c>
      <c r="R248" s="141">
        <f t="shared" si="2"/>
        <v>0</v>
      </c>
      <c r="S248" s="141">
        <v>0</v>
      </c>
      <c r="T248" s="142">
        <f t="shared" si="3"/>
        <v>0</v>
      </c>
      <c r="AR248" s="143" t="s">
        <v>133</v>
      </c>
      <c r="AT248" s="143" t="s">
        <v>128</v>
      </c>
      <c r="AU248" s="143" t="s">
        <v>86</v>
      </c>
      <c r="AY248" s="17" t="s">
        <v>126</v>
      </c>
      <c r="BE248" s="144">
        <f t="shared" si="4"/>
        <v>0</v>
      </c>
      <c r="BF248" s="144">
        <f t="shared" si="5"/>
        <v>0</v>
      </c>
      <c r="BG248" s="144">
        <f t="shared" si="6"/>
        <v>0</v>
      </c>
      <c r="BH248" s="144">
        <f t="shared" si="7"/>
        <v>0</v>
      </c>
      <c r="BI248" s="144">
        <f t="shared" si="8"/>
        <v>0</v>
      </c>
      <c r="BJ248" s="17" t="s">
        <v>84</v>
      </c>
      <c r="BK248" s="144">
        <f t="shared" si="9"/>
        <v>0</v>
      </c>
      <c r="BL248" s="17" t="s">
        <v>133</v>
      </c>
      <c r="BM248" s="143" t="s">
        <v>264</v>
      </c>
    </row>
    <row r="249" spans="2:65" s="1" customFormat="1" ht="24.2" customHeight="1">
      <c r="B249" s="32"/>
      <c r="C249" s="167" t="s">
        <v>265</v>
      </c>
      <c r="D249" s="167" t="s">
        <v>236</v>
      </c>
      <c r="E249" s="168" t="s">
        <v>566</v>
      </c>
      <c r="F249" s="169" t="s">
        <v>567</v>
      </c>
      <c r="G249" s="170" t="s">
        <v>277</v>
      </c>
      <c r="H249" s="171">
        <v>1</v>
      </c>
      <c r="I249" s="172"/>
      <c r="J249" s="173">
        <f t="shared" si="0"/>
        <v>0</v>
      </c>
      <c r="K249" s="169" t="s">
        <v>132</v>
      </c>
      <c r="L249" s="174"/>
      <c r="M249" s="175" t="s">
        <v>1</v>
      </c>
      <c r="N249" s="176" t="s">
        <v>41</v>
      </c>
      <c r="P249" s="141">
        <f t="shared" si="1"/>
        <v>0</v>
      </c>
      <c r="Q249" s="141">
        <v>0</v>
      </c>
      <c r="R249" s="141">
        <f t="shared" si="2"/>
        <v>0</v>
      </c>
      <c r="S249" s="141">
        <v>0</v>
      </c>
      <c r="T249" s="142">
        <f t="shared" si="3"/>
        <v>0</v>
      </c>
      <c r="AR249" s="143" t="s">
        <v>148</v>
      </c>
      <c r="AT249" s="143" t="s">
        <v>236</v>
      </c>
      <c r="AU249" s="143" t="s">
        <v>86</v>
      </c>
      <c r="AY249" s="17" t="s">
        <v>126</v>
      </c>
      <c r="BE249" s="144">
        <f t="shared" si="4"/>
        <v>0</v>
      </c>
      <c r="BF249" s="144">
        <f t="shared" si="5"/>
        <v>0</v>
      </c>
      <c r="BG249" s="144">
        <f t="shared" si="6"/>
        <v>0</v>
      </c>
      <c r="BH249" s="144">
        <f t="shared" si="7"/>
        <v>0</v>
      </c>
      <c r="BI249" s="144">
        <f t="shared" si="8"/>
        <v>0</v>
      </c>
      <c r="BJ249" s="17" t="s">
        <v>84</v>
      </c>
      <c r="BK249" s="144">
        <f t="shared" si="9"/>
        <v>0</v>
      </c>
      <c r="BL249" s="17" t="s">
        <v>133</v>
      </c>
      <c r="BM249" s="143" t="s">
        <v>268</v>
      </c>
    </row>
    <row r="250" spans="2:65" s="1" customFormat="1" ht="44.25" customHeight="1">
      <c r="B250" s="32"/>
      <c r="C250" s="132" t="s">
        <v>203</v>
      </c>
      <c r="D250" s="132" t="s">
        <v>128</v>
      </c>
      <c r="E250" s="133" t="s">
        <v>568</v>
      </c>
      <c r="F250" s="134" t="s">
        <v>569</v>
      </c>
      <c r="G250" s="135" t="s">
        <v>277</v>
      </c>
      <c r="H250" s="136">
        <v>1</v>
      </c>
      <c r="I250" s="137"/>
      <c r="J250" s="138">
        <f t="shared" si="0"/>
        <v>0</v>
      </c>
      <c r="K250" s="134" t="s">
        <v>132</v>
      </c>
      <c r="L250" s="32"/>
      <c r="M250" s="139" t="s">
        <v>1</v>
      </c>
      <c r="N250" s="140" t="s">
        <v>41</v>
      </c>
      <c r="P250" s="141">
        <f t="shared" si="1"/>
        <v>0</v>
      </c>
      <c r="Q250" s="141">
        <v>0</v>
      </c>
      <c r="R250" s="141">
        <f t="shared" si="2"/>
        <v>0</v>
      </c>
      <c r="S250" s="141">
        <v>0</v>
      </c>
      <c r="T250" s="142">
        <f t="shared" si="3"/>
        <v>0</v>
      </c>
      <c r="AR250" s="143" t="s">
        <v>133</v>
      </c>
      <c r="AT250" s="143" t="s">
        <v>128</v>
      </c>
      <c r="AU250" s="143" t="s">
        <v>86</v>
      </c>
      <c r="AY250" s="17" t="s">
        <v>126</v>
      </c>
      <c r="BE250" s="144">
        <f t="shared" si="4"/>
        <v>0</v>
      </c>
      <c r="BF250" s="144">
        <f t="shared" si="5"/>
        <v>0</v>
      </c>
      <c r="BG250" s="144">
        <f t="shared" si="6"/>
        <v>0</v>
      </c>
      <c r="BH250" s="144">
        <f t="shared" si="7"/>
        <v>0</v>
      </c>
      <c r="BI250" s="144">
        <f t="shared" si="8"/>
        <v>0</v>
      </c>
      <c r="BJ250" s="17" t="s">
        <v>84</v>
      </c>
      <c r="BK250" s="144">
        <f t="shared" si="9"/>
        <v>0</v>
      </c>
      <c r="BL250" s="17" t="s">
        <v>133</v>
      </c>
      <c r="BM250" s="143" t="s">
        <v>272</v>
      </c>
    </row>
    <row r="251" spans="2:65" s="1" customFormat="1" ht="16.5" customHeight="1">
      <c r="B251" s="32"/>
      <c r="C251" s="167" t="s">
        <v>274</v>
      </c>
      <c r="D251" s="167" t="s">
        <v>236</v>
      </c>
      <c r="E251" s="168" t="s">
        <v>570</v>
      </c>
      <c r="F251" s="169" t="s">
        <v>571</v>
      </c>
      <c r="G251" s="170" t="s">
        <v>277</v>
      </c>
      <c r="H251" s="171">
        <v>1</v>
      </c>
      <c r="I251" s="172"/>
      <c r="J251" s="173">
        <f t="shared" si="0"/>
        <v>0</v>
      </c>
      <c r="K251" s="169" t="s">
        <v>132</v>
      </c>
      <c r="L251" s="174"/>
      <c r="M251" s="175" t="s">
        <v>1</v>
      </c>
      <c r="N251" s="176" t="s">
        <v>41</v>
      </c>
      <c r="P251" s="141">
        <f t="shared" si="1"/>
        <v>0</v>
      </c>
      <c r="Q251" s="141">
        <v>0</v>
      </c>
      <c r="R251" s="141">
        <f t="shared" si="2"/>
        <v>0</v>
      </c>
      <c r="S251" s="141">
        <v>0</v>
      </c>
      <c r="T251" s="142">
        <f t="shared" si="3"/>
        <v>0</v>
      </c>
      <c r="AR251" s="143" t="s">
        <v>148</v>
      </c>
      <c r="AT251" s="143" t="s">
        <v>236</v>
      </c>
      <c r="AU251" s="143" t="s">
        <v>86</v>
      </c>
      <c r="AY251" s="17" t="s">
        <v>126</v>
      </c>
      <c r="BE251" s="144">
        <f t="shared" si="4"/>
        <v>0</v>
      </c>
      <c r="BF251" s="144">
        <f t="shared" si="5"/>
        <v>0</v>
      </c>
      <c r="BG251" s="144">
        <f t="shared" si="6"/>
        <v>0</v>
      </c>
      <c r="BH251" s="144">
        <f t="shared" si="7"/>
        <v>0</v>
      </c>
      <c r="BI251" s="144">
        <f t="shared" si="8"/>
        <v>0</v>
      </c>
      <c r="BJ251" s="17" t="s">
        <v>84</v>
      </c>
      <c r="BK251" s="144">
        <f t="shared" si="9"/>
        <v>0</v>
      </c>
      <c r="BL251" s="17" t="s">
        <v>133</v>
      </c>
      <c r="BM251" s="143" t="s">
        <v>278</v>
      </c>
    </row>
    <row r="252" spans="2:65" s="1" customFormat="1" ht="37.9" customHeight="1">
      <c r="B252" s="32"/>
      <c r="C252" s="132" t="s">
        <v>206</v>
      </c>
      <c r="D252" s="132" t="s">
        <v>128</v>
      </c>
      <c r="E252" s="133" t="s">
        <v>572</v>
      </c>
      <c r="F252" s="134" t="s">
        <v>573</v>
      </c>
      <c r="G252" s="135" t="s">
        <v>159</v>
      </c>
      <c r="H252" s="136">
        <v>10</v>
      </c>
      <c r="I252" s="137"/>
      <c r="J252" s="138">
        <f t="shared" si="0"/>
        <v>0</v>
      </c>
      <c r="K252" s="134" t="s">
        <v>132</v>
      </c>
      <c r="L252" s="32"/>
      <c r="M252" s="139" t="s">
        <v>1</v>
      </c>
      <c r="N252" s="140" t="s">
        <v>41</v>
      </c>
      <c r="P252" s="141">
        <f t="shared" si="1"/>
        <v>0</v>
      </c>
      <c r="Q252" s="141">
        <v>0</v>
      </c>
      <c r="R252" s="141">
        <f t="shared" si="2"/>
        <v>0</v>
      </c>
      <c r="S252" s="141">
        <v>0</v>
      </c>
      <c r="T252" s="142">
        <f t="shared" si="3"/>
        <v>0</v>
      </c>
      <c r="AR252" s="143" t="s">
        <v>133</v>
      </c>
      <c r="AT252" s="143" t="s">
        <v>128</v>
      </c>
      <c r="AU252" s="143" t="s">
        <v>86</v>
      </c>
      <c r="AY252" s="17" t="s">
        <v>126</v>
      </c>
      <c r="BE252" s="144">
        <f t="shared" si="4"/>
        <v>0</v>
      </c>
      <c r="BF252" s="144">
        <f t="shared" si="5"/>
        <v>0</v>
      </c>
      <c r="BG252" s="144">
        <f t="shared" si="6"/>
        <v>0</v>
      </c>
      <c r="BH252" s="144">
        <f t="shared" si="7"/>
        <v>0</v>
      </c>
      <c r="BI252" s="144">
        <f t="shared" si="8"/>
        <v>0</v>
      </c>
      <c r="BJ252" s="17" t="s">
        <v>84</v>
      </c>
      <c r="BK252" s="144">
        <f t="shared" si="9"/>
        <v>0</v>
      </c>
      <c r="BL252" s="17" t="s">
        <v>133</v>
      </c>
      <c r="BM252" s="143" t="s">
        <v>281</v>
      </c>
    </row>
    <row r="253" spans="2:65" s="1" customFormat="1" ht="21.75" customHeight="1">
      <c r="B253" s="32"/>
      <c r="C253" s="167" t="s">
        <v>282</v>
      </c>
      <c r="D253" s="167" t="s">
        <v>236</v>
      </c>
      <c r="E253" s="168" t="s">
        <v>574</v>
      </c>
      <c r="F253" s="169" t="s">
        <v>575</v>
      </c>
      <c r="G253" s="170" t="s">
        <v>159</v>
      </c>
      <c r="H253" s="171">
        <v>10.15</v>
      </c>
      <c r="I253" s="172"/>
      <c r="J253" s="173">
        <f t="shared" si="0"/>
        <v>0</v>
      </c>
      <c r="K253" s="169" t="s">
        <v>1</v>
      </c>
      <c r="L253" s="174"/>
      <c r="M253" s="175" t="s">
        <v>1</v>
      </c>
      <c r="N253" s="176" t="s">
        <v>41</v>
      </c>
      <c r="P253" s="141">
        <f t="shared" si="1"/>
        <v>0</v>
      </c>
      <c r="Q253" s="141">
        <v>0</v>
      </c>
      <c r="R253" s="141">
        <f t="shared" si="2"/>
        <v>0</v>
      </c>
      <c r="S253" s="141">
        <v>0</v>
      </c>
      <c r="T253" s="142">
        <f t="shared" si="3"/>
        <v>0</v>
      </c>
      <c r="AR253" s="143" t="s">
        <v>148</v>
      </c>
      <c r="AT253" s="143" t="s">
        <v>236</v>
      </c>
      <c r="AU253" s="143" t="s">
        <v>86</v>
      </c>
      <c r="AY253" s="17" t="s">
        <v>126</v>
      </c>
      <c r="BE253" s="144">
        <f t="shared" si="4"/>
        <v>0</v>
      </c>
      <c r="BF253" s="144">
        <f t="shared" si="5"/>
        <v>0</v>
      </c>
      <c r="BG253" s="144">
        <f t="shared" si="6"/>
        <v>0</v>
      </c>
      <c r="BH253" s="144">
        <f t="shared" si="7"/>
        <v>0</v>
      </c>
      <c r="BI253" s="144">
        <f t="shared" si="8"/>
        <v>0</v>
      </c>
      <c r="BJ253" s="17" t="s">
        <v>84</v>
      </c>
      <c r="BK253" s="144">
        <f t="shared" si="9"/>
        <v>0</v>
      </c>
      <c r="BL253" s="17" t="s">
        <v>133</v>
      </c>
      <c r="BM253" s="143" t="s">
        <v>285</v>
      </c>
    </row>
    <row r="254" spans="2:65" s="1" customFormat="1" ht="19.5">
      <c r="B254" s="32"/>
      <c r="D254" s="146" t="s">
        <v>249</v>
      </c>
      <c r="F254" s="177" t="s">
        <v>576</v>
      </c>
      <c r="I254" s="178"/>
      <c r="L254" s="32"/>
      <c r="M254" s="179"/>
      <c r="T254" s="56"/>
      <c r="AT254" s="17" t="s">
        <v>249</v>
      </c>
      <c r="AU254" s="17" t="s">
        <v>86</v>
      </c>
    </row>
    <row r="255" spans="2:65" s="12" customFormat="1" ht="11.25">
      <c r="B255" s="145"/>
      <c r="D255" s="146" t="s">
        <v>134</v>
      </c>
      <c r="E255" s="147" t="s">
        <v>1</v>
      </c>
      <c r="F255" s="148" t="s">
        <v>577</v>
      </c>
      <c r="H255" s="149">
        <v>10.15</v>
      </c>
      <c r="I255" s="150"/>
      <c r="L255" s="145"/>
      <c r="M255" s="151"/>
      <c r="T255" s="152"/>
      <c r="AT255" s="147" t="s">
        <v>134</v>
      </c>
      <c r="AU255" s="147" t="s">
        <v>86</v>
      </c>
      <c r="AV255" s="12" t="s">
        <v>86</v>
      </c>
      <c r="AW255" s="12" t="s">
        <v>32</v>
      </c>
      <c r="AX255" s="12" t="s">
        <v>76</v>
      </c>
      <c r="AY255" s="147" t="s">
        <v>126</v>
      </c>
    </row>
    <row r="256" spans="2:65" s="13" customFormat="1" ht="11.25">
      <c r="B256" s="153"/>
      <c r="D256" s="146" t="s">
        <v>134</v>
      </c>
      <c r="E256" s="154" t="s">
        <v>1</v>
      </c>
      <c r="F256" s="155" t="s">
        <v>136</v>
      </c>
      <c r="H256" s="156">
        <v>10.15</v>
      </c>
      <c r="I256" s="157"/>
      <c r="L256" s="153"/>
      <c r="M256" s="158"/>
      <c r="T256" s="159"/>
      <c r="AT256" s="154" t="s">
        <v>134</v>
      </c>
      <c r="AU256" s="154" t="s">
        <v>86</v>
      </c>
      <c r="AV256" s="13" t="s">
        <v>133</v>
      </c>
      <c r="AW256" s="13" t="s">
        <v>32</v>
      </c>
      <c r="AX256" s="13" t="s">
        <v>84</v>
      </c>
      <c r="AY256" s="154" t="s">
        <v>126</v>
      </c>
    </row>
    <row r="257" spans="2:65" s="1" customFormat="1" ht="37.9" customHeight="1">
      <c r="B257" s="32"/>
      <c r="C257" s="132" t="s">
        <v>211</v>
      </c>
      <c r="D257" s="132" t="s">
        <v>128</v>
      </c>
      <c r="E257" s="133" t="s">
        <v>578</v>
      </c>
      <c r="F257" s="134" t="s">
        <v>579</v>
      </c>
      <c r="G257" s="135" t="s">
        <v>159</v>
      </c>
      <c r="H257" s="136">
        <v>4.5</v>
      </c>
      <c r="I257" s="137"/>
      <c r="J257" s="138">
        <f>ROUND(I257*H257,2)</f>
        <v>0</v>
      </c>
      <c r="K257" s="134" t="s">
        <v>132</v>
      </c>
      <c r="L257" s="32"/>
      <c r="M257" s="139" t="s">
        <v>1</v>
      </c>
      <c r="N257" s="140" t="s">
        <v>41</v>
      </c>
      <c r="P257" s="141">
        <f>O257*H257</f>
        <v>0</v>
      </c>
      <c r="Q257" s="141">
        <v>0</v>
      </c>
      <c r="R257" s="141">
        <f>Q257*H257</f>
        <v>0</v>
      </c>
      <c r="S257" s="141">
        <v>0</v>
      </c>
      <c r="T257" s="142">
        <f>S257*H257</f>
        <v>0</v>
      </c>
      <c r="AR257" s="143" t="s">
        <v>133</v>
      </c>
      <c r="AT257" s="143" t="s">
        <v>128</v>
      </c>
      <c r="AU257" s="143" t="s">
        <v>86</v>
      </c>
      <c r="AY257" s="17" t="s">
        <v>126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7" t="s">
        <v>84</v>
      </c>
      <c r="BK257" s="144">
        <f>ROUND(I257*H257,2)</f>
        <v>0</v>
      </c>
      <c r="BL257" s="17" t="s">
        <v>133</v>
      </c>
      <c r="BM257" s="143" t="s">
        <v>288</v>
      </c>
    </row>
    <row r="258" spans="2:65" s="1" customFormat="1" ht="24.2" customHeight="1">
      <c r="B258" s="32"/>
      <c r="C258" s="167" t="s">
        <v>289</v>
      </c>
      <c r="D258" s="167" t="s">
        <v>236</v>
      </c>
      <c r="E258" s="168" t="s">
        <v>580</v>
      </c>
      <c r="F258" s="169" t="s">
        <v>581</v>
      </c>
      <c r="G258" s="170" t="s">
        <v>159</v>
      </c>
      <c r="H258" s="171">
        <v>4.5679999999999996</v>
      </c>
      <c r="I258" s="172"/>
      <c r="J258" s="173">
        <f>ROUND(I258*H258,2)</f>
        <v>0</v>
      </c>
      <c r="K258" s="169" t="s">
        <v>1</v>
      </c>
      <c r="L258" s="174"/>
      <c r="M258" s="175" t="s">
        <v>1</v>
      </c>
      <c r="N258" s="176" t="s">
        <v>41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148</v>
      </c>
      <c r="AT258" s="143" t="s">
        <v>236</v>
      </c>
      <c r="AU258" s="143" t="s">
        <v>86</v>
      </c>
      <c r="AY258" s="17" t="s">
        <v>126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84</v>
      </c>
      <c r="BK258" s="144">
        <f>ROUND(I258*H258,2)</f>
        <v>0</v>
      </c>
      <c r="BL258" s="17" t="s">
        <v>133</v>
      </c>
      <c r="BM258" s="143" t="s">
        <v>292</v>
      </c>
    </row>
    <row r="259" spans="2:65" s="1" customFormat="1" ht="19.5">
      <c r="B259" s="32"/>
      <c r="D259" s="146" t="s">
        <v>249</v>
      </c>
      <c r="F259" s="177" t="s">
        <v>576</v>
      </c>
      <c r="I259" s="178"/>
      <c r="L259" s="32"/>
      <c r="M259" s="179"/>
      <c r="T259" s="56"/>
      <c r="AT259" s="17" t="s">
        <v>249</v>
      </c>
      <c r="AU259" s="17" t="s">
        <v>86</v>
      </c>
    </row>
    <row r="260" spans="2:65" s="12" customFormat="1" ht="11.25">
      <c r="B260" s="145"/>
      <c r="D260" s="146" t="s">
        <v>134</v>
      </c>
      <c r="E260" s="147" t="s">
        <v>1</v>
      </c>
      <c r="F260" s="148" t="s">
        <v>582</v>
      </c>
      <c r="H260" s="149">
        <v>4.5679999999999996</v>
      </c>
      <c r="I260" s="150"/>
      <c r="L260" s="145"/>
      <c r="M260" s="151"/>
      <c r="T260" s="152"/>
      <c r="AT260" s="147" t="s">
        <v>134</v>
      </c>
      <c r="AU260" s="147" t="s">
        <v>86</v>
      </c>
      <c r="AV260" s="12" t="s">
        <v>86</v>
      </c>
      <c r="AW260" s="12" t="s">
        <v>32</v>
      </c>
      <c r="AX260" s="12" t="s">
        <v>76</v>
      </c>
      <c r="AY260" s="147" t="s">
        <v>126</v>
      </c>
    </row>
    <row r="261" spans="2:65" s="13" customFormat="1" ht="11.25">
      <c r="B261" s="153"/>
      <c r="D261" s="146" t="s">
        <v>134</v>
      </c>
      <c r="E261" s="154" t="s">
        <v>1</v>
      </c>
      <c r="F261" s="155" t="s">
        <v>136</v>
      </c>
      <c r="H261" s="156">
        <v>4.5679999999999996</v>
      </c>
      <c r="I261" s="157"/>
      <c r="L261" s="153"/>
      <c r="M261" s="158"/>
      <c r="T261" s="159"/>
      <c r="AT261" s="154" t="s">
        <v>134</v>
      </c>
      <c r="AU261" s="154" t="s">
        <v>86</v>
      </c>
      <c r="AV261" s="13" t="s">
        <v>133</v>
      </c>
      <c r="AW261" s="13" t="s">
        <v>32</v>
      </c>
      <c r="AX261" s="13" t="s">
        <v>84</v>
      </c>
      <c r="AY261" s="154" t="s">
        <v>126</v>
      </c>
    </row>
    <row r="262" spans="2:65" s="1" customFormat="1" ht="44.25" customHeight="1">
      <c r="B262" s="32"/>
      <c r="C262" s="132" t="s">
        <v>215</v>
      </c>
      <c r="D262" s="132" t="s">
        <v>128</v>
      </c>
      <c r="E262" s="133" t="s">
        <v>583</v>
      </c>
      <c r="F262" s="134" t="s">
        <v>584</v>
      </c>
      <c r="G262" s="135" t="s">
        <v>159</v>
      </c>
      <c r="H262" s="136">
        <v>121.48</v>
      </c>
      <c r="I262" s="137"/>
      <c r="J262" s="138">
        <f>ROUND(I262*H262,2)</f>
        <v>0</v>
      </c>
      <c r="K262" s="134" t="s">
        <v>132</v>
      </c>
      <c r="L262" s="32"/>
      <c r="M262" s="139" t="s">
        <v>1</v>
      </c>
      <c r="N262" s="140" t="s">
        <v>41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133</v>
      </c>
      <c r="AT262" s="143" t="s">
        <v>128</v>
      </c>
      <c r="AU262" s="143" t="s">
        <v>86</v>
      </c>
      <c r="AY262" s="17" t="s">
        <v>126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84</v>
      </c>
      <c r="BK262" s="144">
        <f>ROUND(I262*H262,2)</f>
        <v>0</v>
      </c>
      <c r="BL262" s="17" t="s">
        <v>133</v>
      </c>
      <c r="BM262" s="143" t="s">
        <v>295</v>
      </c>
    </row>
    <row r="263" spans="2:65" s="12" customFormat="1" ht="11.25">
      <c r="B263" s="145"/>
      <c r="D263" s="146" t="s">
        <v>134</v>
      </c>
      <c r="E263" s="147" t="s">
        <v>1</v>
      </c>
      <c r="F263" s="148" t="s">
        <v>585</v>
      </c>
      <c r="H263" s="149">
        <v>121.48</v>
      </c>
      <c r="I263" s="150"/>
      <c r="L263" s="145"/>
      <c r="M263" s="151"/>
      <c r="T263" s="152"/>
      <c r="AT263" s="147" t="s">
        <v>134</v>
      </c>
      <c r="AU263" s="147" t="s">
        <v>86</v>
      </c>
      <c r="AV263" s="12" t="s">
        <v>86</v>
      </c>
      <c r="AW263" s="12" t="s">
        <v>32</v>
      </c>
      <c r="AX263" s="12" t="s">
        <v>76</v>
      </c>
      <c r="AY263" s="147" t="s">
        <v>126</v>
      </c>
    </row>
    <row r="264" spans="2:65" s="13" customFormat="1" ht="11.25">
      <c r="B264" s="153"/>
      <c r="D264" s="146" t="s">
        <v>134</v>
      </c>
      <c r="E264" s="154" t="s">
        <v>1</v>
      </c>
      <c r="F264" s="155" t="s">
        <v>136</v>
      </c>
      <c r="H264" s="156">
        <v>121.48</v>
      </c>
      <c r="I264" s="157"/>
      <c r="L264" s="153"/>
      <c r="M264" s="158"/>
      <c r="T264" s="159"/>
      <c r="AT264" s="154" t="s">
        <v>134</v>
      </c>
      <c r="AU264" s="154" t="s">
        <v>86</v>
      </c>
      <c r="AV264" s="13" t="s">
        <v>133</v>
      </c>
      <c r="AW264" s="13" t="s">
        <v>32</v>
      </c>
      <c r="AX264" s="13" t="s">
        <v>84</v>
      </c>
      <c r="AY264" s="154" t="s">
        <v>126</v>
      </c>
    </row>
    <row r="265" spans="2:65" s="1" customFormat="1" ht="24.2" customHeight="1">
      <c r="B265" s="32"/>
      <c r="C265" s="167" t="s">
        <v>296</v>
      </c>
      <c r="D265" s="167" t="s">
        <v>236</v>
      </c>
      <c r="E265" s="168" t="s">
        <v>586</v>
      </c>
      <c r="F265" s="169" t="s">
        <v>587</v>
      </c>
      <c r="G265" s="170" t="s">
        <v>159</v>
      </c>
      <c r="H265" s="171">
        <v>123.30200000000001</v>
      </c>
      <c r="I265" s="172"/>
      <c r="J265" s="173">
        <f>ROUND(I265*H265,2)</f>
        <v>0</v>
      </c>
      <c r="K265" s="169" t="s">
        <v>1</v>
      </c>
      <c r="L265" s="174"/>
      <c r="M265" s="175" t="s">
        <v>1</v>
      </c>
      <c r="N265" s="176" t="s">
        <v>41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148</v>
      </c>
      <c r="AT265" s="143" t="s">
        <v>236</v>
      </c>
      <c r="AU265" s="143" t="s">
        <v>86</v>
      </c>
      <c r="AY265" s="17" t="s">
        <v>126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84</v>
      </c>
      <c r="BK265" s="144">
        <f>ROUND(I265*H265,2)</f>
        <v>0</v>
      </c>
      <c r="BL265" s="17" t="s">
        <v>133</v>
      </c>
      <c r="BM265" s="143" t="s">
        <v>299</v>
      </c>
    </row>
    <row r="266" spans="2:65" s="1" customFormat="1" ht="19.5">
      <c r="B266" s="32"/>
      <c r="D266" s="146" t="s">
        <v>249</v>
      </c>
      <c r="F266" s="177" t="s">
        <v>576</v>
      </c>
      <c r="I266" s="178"/>
      <c r="L266" s="32"/>
      <c r="M266" s="179"/>
      <c r="T266" s="56"/>
      <c r="AT266" s="17" t="s">
        <v>249</v>
      </c>
      <c r="AU266" s="17" t="s">
        <v>86</v>
      </c>
    </row>
    <row r="267" spans="2:65" s="12" customFormat="1" ht="11.25">
      <c r="B267" s="145"/>
      <c r="D267" s="146" t="s">
        <v>134</v>
      </c>
      <c r="E267" s="147" t="s">
        <v>1</v>
      </c>
      <c r="F267" s="148" t="s">
        <v>588</v>
      </c>
      <c r="H267" s="149">
        <v>123.30200000000001</v>
      </c>
      <c r="I267" s="150"/>
      <c r="L267" s="145"/>
      <c r="M267" s="151"/>
      <c r="T267" s="152"/>
      <c r="AT267" s="147" t="s">
        <v>134</v>
      </c>
      <c r="AU267" s="147" t="s">
        <v>86</v>
      </c>
      <c r="AV267" s="12" t="s">
        <v>86</v>
      </c>
      <c r="AW267" s="12" t="s">
        <v>32</v>
      </c>
      <c r="AX267" s="12" t="s">
        <v>76</v>
      </c>
      <c r="AY267" s="147" t="s">
        <v>126</v>
      </c>
    </row>
    <row r="268" spans="2:65" s="13" customFormat="1" ht="11.25">
      <c r="B268" s="153"/>
      <c r="D268" s="146" t="s">
        <v>134</v>
      </c>
      <c r="E268" s="154" t="s">
        <v>1</v>
      </c>
      <c r="F268" s="155" t="s">
        <v>136</v>
      </c>
      <c r="H268" s="156">
        <v>123.30200000000001</v>
      </c>
      <c r="I268" s="157"/>
      <c r="L268" s="153"/>
      <c r="M268" s="158"/>
      <c r="T268" s="159"/>
      <c r="AT268" s="154" t="s">
        <v>134</v>
      </c>
      <c r="AU268" s="154" t="s">
        <v>86</v>
      </c>
      <c r="AV268" s="13" t="s">
        <v>133</v>
      </c>
      <c r="AW268" s="13" t="s">
        <v>32</v>
      </c>
      <c r="AX268" s="13" t="s">
        <v>84</v>
      </c>
      <c r="AY268" s="154" t="s">
        <v>126</v>
      </c>
    </row>
    <row r="269" spans="2:65" s="1" customFormat="1" ht="37.9" customHeight="1">
      <c r="B269" s="32"/>
      <c r="C269" s="132" t="s">
        <v>219</v>
      </c>
      <c r="D269" s="132" t="s">
        <v>128</v>
      </c>
      <c r="E269" s="133" t="s">
        <v>589</v>
      </c>
      <c r="F269" s="134" t="s">
        <v>590</v>
      </c>
      <c r="G269" s="135" t="s">
        <v>277</v>
      </c>
      <c r="H269" s="136">
        <v>10</v>
      </c>
      <c r="I269" s="137"/>
      <c r="J269" s="138">
        <f t="shared" ref="J269:J301" si="10">ROUND(I269*H269,2)</f>
        <v>0</v>
      </c>
      <c r="K269" s="134" t="s">
        <v>132</v>
      </c>
      <c r="L269" s="32"/>
      <c r="M269" s="139" t="s">
        <v>1</v>
      </c>
      <c r="N269" s="140" t="s">
        <v>41</v>
      </c>
      <c r="P269" s="141">
        <f t="shared" ref="P269:P301" si="11">O269*H269</f>
        <v>0</v>
      </c>
      <c r="Q269" s="141">
        <v>0</v>
      </c>
      <c r="R269" s="141">
        <f t="shared" ref="R269:R301" si="12">Q269*H269</f>
        <v>0</v>
      </c>
      <c r="S269" s="141">
        <v>0</v>
      </c>
      <c r="T269" s="142">
        <f t="shared" ref="T269:T301" si="13">S269*H269</f>
        <v>0</v>
      </c>
      <c r="AR269" s="143" t="s">
        <v>133</v>
      </c>
      <c r="AT269" s="143" t="s">
        <v>128</v>
      </c>
      <c r="AU269" s="143" t="s">
        <v>86</v>
      </c>
      <c r="AY269" s="17" t="s">
        <v>126</v>
      </c>
      <c r="BE269" s="144">
        <f t="shared" ref="BE269:BE301" si="14">IF(N269="základní",J269,0)</f>
        <v>0</v>
      </c>
      <c r="BF269" s="144">
        <f t="shared" ref="BF269:BF301" si="15">IF(N269="snížená",J269,0)</f>
        <v>0</v>
      </c>
      <c r="BG269" s="144">
        <f t="shared" ref="BG269:BG301" si="16">IF(N269="zákl. přenesená",J269,0)</f>
        <v>0</v>
      </c>
      <c r="BH269" s="144">
        <f t="shared" ref="BH269:BH301" si="17">IF(N269="sníž. přenesená",J269,0)</f>
        <v>0</v>
      </c>
      <c r="BI269" s="144">
        <f t="shared" ref="BI269:BI301" si="18">IF(N269="nulová",J269,0)</f>
        <v>0</v>
      </c>
      <c r="BJ269" s="17" t="s">
        <v>84</v>
      </c>
      <c r="BK269" s="144">
        <f t="shared" ref="BK269:BK301" si="19">ROUND(I269*H269,2)</f>
        <v>0</v>
      </c>
      <c r="BL269" s="17" t="s">
        <v>133</v>
      </c>
      <c r="BM269" s="143" t="s">
        <v>304</v>
      </c>
    </row>
    <row r="270" spans="2:65" s="1" customFormat="1" ht="21.75" customHeight="1">
      <c r="B270" s="32"/>
      <c r="C270" s="167" t="s">
        <v>305</v>
      </c>
      <c r="D270" s="167" t="s">
        <v>236</v>
      </c>
      <c r="E270" s="168" t="s">
        <v>591</v>
      </c>
      <c r="F270" s="169" t="s">
        <v>592</v>
      </c>
      <c r="G270" s="170" t="s">
        <v>277</v>
      </c>
      <c r="H270" s="171">
        <v>10</v>
      </c>
      <c r="I270" s="172"/>
      <c r="J270" s="173">
        <f t="shared" si="10"/>
        <v>0</v>
      </c>
      <c r="K270" s="169" t="s">
        <v>1</v>
      </c>
      <c r="L270" s="174"/>
      <c r="M270" s="175" t="s">
        <v>1</v>
      </c>
      <c r="N270" s="176" t="s">
        <v>41</v>
      </c>
      <c r="P270" s="141">
        <f t="shared" si="11"/>
        <v>0</v>
      </c>
      <c r="Q270" s="141">
        <v>0</v>
      </c>
      <c r="R270" s="141">
        <f t="shared" si="12"/>
        <v>0</v>
      </c>
      <c r="S270" s="141">
        <v>0</v>
      </c>
      <c r="T270" s="142">
        <f t="shared" si="13"/>
        <v>0</v>
      </c>
      <c r="AR270" s="143" t="s">
        <v>148</v>
      </c>
      <c r="AT270" s="143" t="s">
        <v>236</v>
      </c>
      <c r="AU270" s="143" t="s">
        <v>86</v>
      </c>
      <c r="AY270" s="17" t="s">
        <v>126</v>
      </c>
      <c r="BE270" s="144">
        <f t="shared" si="14"/>
        <v>0</v>
      </c>
      <c r="BF270" s="144">
        <f t="shared" si="15"/>
        <v>0</v>
      </c>
      <c r="BG270" s="144">
        <f t="shared" si="16"/>
        <v>0</v>
      </c>
      <c r="BH270" s="144">
        <f t="shared" si="17"/>
        <v>0</v>
      </c>
      <c r="BI270" s="144">
        <f t="shared" si="18"/>
        <v>0</v>
      </c>
      <c r="BJ270" s="17" t="s">
        <v>84</v>
      </c>
      <c r="BK270" s="144">
        <f t="shared" si="19"/>
        <v>0</v>
      </c>
      <c r="BL270" s="17" t="s">
        <v>133</v>
      </c>
      <c r="BM270" s="143" t="s">
        <v>308</v>
      </c>
    </row>
    <row r="271" spans="2:65" s="1" customFormat="1" ht="44.25" customHeight="1">
      <c r="B271" s="32"/>
      <c r="C271" s="132" t="s">
        <v>224</v>
      </c>
      <c r="D271" s="132" t="s">
        <v>128</v>
      </c>
      <c r="E271" s="133" t="s">
        <v>593</v>
      </c>
      <c r="F271" s="134" t="s">
        <v>594</v>
      </c>
      <c r="G271" s="135" t="s">
        <v>277</v>
      </c>
      <c r="H271" s="136">
        <v>10</v>
      </c>
      <c r="I271" s="137"/>
      <c r="J271" s="138">
        <f t="shared" si="10"/>
        <v>0</v>
      </c>
      <c r="K271" s="134" t="s">
        <v>132</v>
      </c>
      <c r="L271" s="32"/>
      <c r="M271" s="139" t="s">
        <v>1</v>
      </c>
      <c r="N271" s="140" t="s">
        <v>41</v>
      </c>
      <c r="P271" s="141">
        <f t="shared" si="11"/>
        <v>0</v>
      </c>
      <c r="Q271" s="141">
        <v>0</v>
      </c>
      <c r="R271" s="141">
        <f t="shared" si="12"/>
        <v>0</v>
      </c>
      <c r="S271" s="141">
        <v>0</v>
      </c>
      <c r="T271" s="142">
        <f t="shared" si="13"/>
        <v>0</v>
      </c>
      <c r="AR271" s="143" t="s">
        <v>133</v>
      </c>
      <c r="AT271" s="143" t="s">
        <v>128</v>
      </c>
      <c r="AU271" s="143" t="s">
        <v>86</v>
      </c>
      <c r="AY271" s="17" t="s">
        <v>126</v>
      </c>
      <c r="BE271" s="144">
        <f t="shared" si="14"/>
        <v>0</v>
      </c>
      <c r="BF271" s="144">
        <f t="shared" si="15"/>
        <v>0</v>
      </c>
      <c r="BG271" s="144">
        <f t="shared" si="16"/>
        <v>0</v>
      </c>
      <c r="BH271" s="144">
        <f t="shared" si="17"/>
        <v>0</v>
      </c>
      <c r="BI271" s="144">
        <f t="shared" si="18"/>
        <v>0</v>
      </c>
      <c r="BJ271" s="17" t="s">
        <v>84</v>
      </c>
      <c r="BK271" s="144">
        <f t="shared" si="19"/>
        <v>0</v>
      </c>
      <c r="BL271" s="17" t="s">
        <v>133</v>
      </c>
      <c r="BM271" s="143" t="s">
        <v>311</v>
      </c>
    </row>
    <row r="272" spans="2:65" s="1" customFormat="1" ht="16.5" customHeight="1">
      <c r="B272" s="32"/>
      <c r="C272" s="167" t="s">
        <v>312</v>
      </c>
      <c r="D272" s="167" t="s">
        <v>236</v>
      </c>
      <c r="E272" s="168" t="s">
        <v>595</v>
      </c>
      <c r="F272" s="169" t="s">
        <v>596</v>
      </c>
      <c r="G272" s="170" t="s">
        <v>277</v>
      </c>
      <c r="H272" s="171">
        <v>10</v>
      </c>
      <c r="I272" s="172"/>
      <c r="J272" s="173">
        <f t="shared" si="10"/>
        <v>0</v>
      </c>
      <c r="K272" s="169" t="s">
        <v>132</v>
      </c>
      <c r="L272" s="174"/>
      <c r="M272" s="175" t="s">
        <v>1</v>
      </c>
      <c r="N272" s="176" t="s">
        <v>41</v>
      </c>
      <c r="P272" s="141">
        <f t="shared" si="11"/>
        <v>0</v>
      </c>
      <c r="Q272" s="141">
        <v>0</v>
      </c>
      <c r="R272" s="141">
        <f t="shared" si="12"/>
        <v>0</v>
      </c>
      <c r="S272" s="141">
        <v>0</v>
      </c>
      <c r="T272" s="142">
        <f t="shared" si="13"/>
        <v>0</v>
      </c>
      <c r="AR272" s="143" t="s">
        <v>148</v>
      </c>
      <c r="AT272" s="143" t="s">
        <v>236</v>
      </c>
      <c r="AU272" s="143" t="s">
        <v>86</v>
      </c>
      <c r="AY272" s="17" t="s">
        <v>126</v>
      </c>
      <c r="BE272" s="144">
        <f t="shared" si="14"/>
        <v>0</v>
      </c>
      <c r="BF272" s="144">
        <f t="shared" si="15"/>
        <v>0</v>
      </c>
      <c r="BG272" s="144">
        <f t="shared" si="16"/>
        <v>0</v>
      </c>
      <c r="BH272" s="144">
        <f t="shared" si="17"/>
        <v>0</v>
      </c>
      <c r="BI272" s="144">
        <f t="shared" si="18"/>
        <v>0</v>
      </c>
      <c r="BJ272" s="17" t="s">
        <v>84</v>
      </c>
      <c r="BK272" s="144">
        <f t="shared" si="19"/>
        <v>0</v>
      </c>
      <c r="BL272" s="17" t="s">
        <v>133</v>
      </c>
      <c r="BM272" s="143" t="s">
        <v>315</v>
      </c>
    </row>
    <row r="273" spans="2:65" s="1" customFormat="1" ht="44.25" customHeight="1">
      <c r="B273" s="32"/>
      <c r="C273" s="132" t="s">
        <v>229</v>
      </c>
      <c r="D273" s="132" t="s">
        <v>128</v>
      </c>
      <c r="E273" s="133" t="s">
        <v>597</v>
      </c>
      <c r="F273" s="134" t="s">
        <v>598</v>
      </c>
      <c r="G273" s="135" t="s">
        <v>277</v>
      </c>
      <c r="H273" s="136">
        <v>9</v>
      </c>
      <c r="I273" s="137"/>
      <c r="J273" s="138">
        <f t="shared" si="10"/>
        <v>0</v>
      </c>
      <c r="K273" s="134" t="s">
        <v>132</v>
      </c>
      <c r="L273" s="32"/>
      <c r="M273" s="139" t="s">
        <v>1</v>
      </c>
      <c r="N273" s="140" t="s">
        <v>41</v>
      </c>
      <c r="P273" s="141">
        <f t="shared" si="11"/>
        <v>0</v>
      </c>
      <c r="Q273" s="141">
        <v>0</v>
      </c>
      <c r="R273" s="141">
        <f t="shared" si="12"/>
        <v>0</v>
      </c>
      <c r="S273" s="141">
        <v>0</v>
      </c>
      <c r="T273" s="142">
        <f t="shared" si="13"/>
        <v>0</v>
      </c>
      <c r="AR273" s="143" t="s">
        <v>133</v>
      </c>
      <c r="AT273" s="143" t="s">
        <v>128</v>
      </c>
      <c r="AU273" s="143" t="s">
        <v>86</v>
      </c>
      <c r="AY273" s="17" t="s">
        <v>126</v>
      </c>
      <c r="BE273" s="144">
        <f t="shared" si="14"/>
        <v>0</v>
      </c>
      <c r="BF273" s="144">
        <f t="shared" si="15"/>
        <v>0</v>
      </c>
      <c r="BG273" s="144">
        <f t="shared" si="16"/>
        <v>0</v>
      </c>
      <c r="BH273" s="144">
        <f t="shared" si="17"/>
        <v>0</v>
      </c>
      <c r="BI273" s="144">
        <f t="shared" si="18"/>
        <v>0</v>
      </c>
      <c r="BJ273" s="17" t="s">
        <v>84</v>
      </c>
      <c r="BK273" s="144">
        <f t="shared" si="19"/>
        <v>0</v>
      </c>
      <c r="BL273" s="17" t="s">
        <v>133</v>
      </c>
      <c r="BM273" s="143" t="s">
        <v>318</v>
      </c>
    </row>
    <row r="274" spans="2:65" s="1" customFormat="1" ht="16.5" customHeight="1">
      <c r="B274" s="32"/>
      <c r="C274" s="167" t="s">
        <v>319</v>
      </c>
      <c r="D274" s="167" t="s">
        <v>236</v>
      </c>
      <c r="E274" s="168" t="s">
        <v>599</v>
      </c>
      <c r="F274" s="169" t="s">
        <v>600</v>
      </c>
      <c r="G274" s="170" t="s">
        <v>277</v>
      </c>
      <c r="H274" s="171">
        <v>5</v>
      </c>
      <c r="I274" s="172"/>
      <c r="J274" s="173">
        <f t="shared" si="10"/>
        <v>0</v>
      </c>
      <c r="K274" s="169" t="s">
        <v>132</v>
      </c>
      <c r="L274" s="174"/>
      <c r="M274" s="175" t="s">
        <v>1</v>
      </c>
      <c r="N274" s="176" t="s">
        <v>41</v>
      </c>
      <c r="P274" s="141">
        <f t="shared" si="11"/>
        <v>0</v>
      </c>
      <c r="Q274" s="141">
        <v>0</v>
      </c>
      <c r="R274" s="141">
        <f t="shared" si="12"/>
        <v>0</v>
      </c>
      <c r="S274" s="141">
        <v>0</v>
      </c>
      <c r="T274" s="142">
        <f t="shared" si="13"/>
        <v>0</v>
      </c>
      <c r="AR274" s="143" t="s">
        <v>148</v>
      </c>
      <c r="AT274" s="143" t="s">
        <v>236</v>
      </c>
      <c r="AU274" s="143" t="s">
        <v>86</v>
      </c>
      <c r="AY274" s="17" t="s">
        <v>126</v>
      </c>
      <c r="BE274" s="144">
        <f t="shared" si="14"/>
        <v>0</v>
      </c>
      <c r="BF274" s="144">
        <f t="shared" si="15"/>
        <v>0</v>
      </c>
      <c r="BG274" s="144">
        <f t="shared" si="16"/>
        <v>0</v>
      </c>
      <c r="BH274" s="144">
        <f t="shared" si="17"/>
        <v>0</v>
      </c>
      <c r="BI274" s="144">
        <f t="shared" si="18"/>
        <v>0</v>
      </c>
      <c r="BJ274" s="17" t="s">
        <v>84</v>
      </c>
      <c r="BK274" s="144">
        <f t="shared" si="19"/>
        <v>0</v>
      </c>
      <c r="BL274" s="17" t="s">
        <v>133</v>
      </c>
      <c r="BM274" s="143" t="s">
        <v>322</v>
      </c>
    </row>
    <row r="275" spans="2:65" s="1" customFormat="1" ht="21.75" customHeight="1">
      <c r="B275" s="32"/>
      <c r="C275" s="167" t="s">
        <v>233</v>
      </c>
      <c r="D275" s="167" t="s">
        <v>236</v>
      </c>
      <c r="E275" s="168" t="s">
        <v>601</v>
      </c>
      <c r="F275" s="169" t="s">
        <v>602</v>
      </c>
      <c r="G275" s="170" t="s">
        <v>277</v>
      </c>
      <c r="H275" s="171">
        <v>2</v>
      </c>
      <c r="I275" s="172"/>
      <c r="J275" s="173">
        <f t="shared" si="10"/>
        <v>0</v>
      </c>
      <c r="K275" s="169" t="s">
        <v>132</v>
      </c>
      <c r="L275" s="174"/>
      <c r="M275" s="175" t="s">
        <v>1</v>
      </c>
      <c r="N275" s="176" t="s">
        <v>41</v>
      </c>
      <c r="P275" s="141">
        <f t="shared" si="11"/>
        <v>0</v>
      </c>
      <c r="Q275" s="141">
        <v>0</v>
      </c>
      <c r="R275" s="141">
        <f t="shared" si="12"/>
        <v>0</v>
      </c>
      <c r="S275" s="141">
        <v>0</v>
      </c>
      <c r="T275" s="142">
        <f t="shared" si="13"/>
        <v>0</v>
      </c>
      <c r="AR275" s="143" t="s">
        <v>148</v>
      </c>
      <c r="AT275" s="143" t="s">
        <v>236</v>
      </c>
      <c r="AU275" s="143" t="s">
        <v>86</v>
      </c>
      <c r="AY275" s="17" t="s">
        <v>126</v>
      </c>
      <c r="BE275" s="144">
        <f t="shared" si="14"/>
        <v>0</v>
      </c>
      <c r="BF275" s="144">
        <f t="shared" si="15"/>
        <v>0</v>
      </c>
      <c r="BG275" s="144">
        <f t="shared" si="16"/>
        <v>0</v>
      </c>
      <c r="BH275" s="144">
        <f t="shared" si="17"/>
        <v>0</v>
      </c>
      <c r="BI275" s="144">
        <f t="shared" si="18"/>
        <v>0</v>
      </c>
      <c r="BJ275" s="17" t="s">
        <v>84</v>
      </c>
      <c r="BK275" s="144">
        <f t="shared" si="19"/>
        <v>0</v>
      </c>
      <c r="BL275" s="17" t="s">
        <v>133</v>
      </c>
      <c r="BM275" s="143" t="s">
        <v>325</v>
      </c>
    </row>
    <row r="276" spans="2:65" s="1" customFormat="1" ht="16.5" customHeight="1">
      <c r="B276" s="32"/>
      <c r="C276" s="167" t="s">
        <v>326</v>
      </c>
      <c r="D276" s="167" t="s">
        <v>236</v>
      </c>
      <c r="E276" s="168" t="s">
        <v>603</v>
      </c>
      <c r="F276" s="169" t="s">
        <v>604</v>
      </c>
      <c r="G276" s="170" t="s">
        <v>277</v>
      </c>
      <c r="H276" s="171">
        <v>2</v>
      </c>
      <c r="I276" s="172"/>
      <c r="J276" s="173">
        <f t="shared" si="10"/>
        <v>0</v>
      </c>
      <c r="K276" s="169" t="s">
        <v>132</v>
      </c>
      <c r="L276" s="174"/>
      <c r="M276" s="175" t="s">
        <v>1</v>
      </c>
      <c r="N276" s="176" t="s">
        <v>41</v>
      </c>
      <c r="P276" s="141">
        <f t="shared" si="11"/>
        <v>0</v>
      </c>
      <c r="Q276" s="141">
        <v>0</v>
      </c>
      <c r="R276" s="141">
        <f t="shared" si="12"/>
        <v>0</v>
      </c>
      <c r="S276" s="141">
        <v>0</v>
      </c>
      <c r="T276" s="142">
        <f t="shared" si="13"/>
        <v>0</v>
      </c>
      <c r="AR276" s="143" t="s">
        <v>148</v>
      </c>
      <c r="AT276" s="143" t="s">
        <v>236</v>
      </c>
      <c r="AU276" s="143" t="s">
        <v>86</v>
      </c>
      <c r="AY276" s="17" t="s">
        <v>126</v>
      </c>
      <c r="BE276" s="144">
        <f t="shared" si="14"/>
        <v>0</v>
      </c>
      <c r="BF276" s="144">
        <f t="shared" si="15"/>
        <v>0</v>
      </c>
      <c r="BG276" s="144">
        <f t="shared" si="16"/>
        <v>0</v>
      </c>
      <c r="BH276" s="144">
        <f t="shared" si="17"/>
        <v>0</v>
      </c>
      <c r="BI276" s="144">
        <f t="shared" si="18"/>
        <v>0</v>
      </c>
      <c r="BJ276" s="17" t="s">
        <v>84</v>
      </c>
      <c r="BK276" s="144">
        <f t="shared" si="19"/>
        <v>0</v>
      </c>
      <c r="BL276" s="17" t="s">
        <v>133</v>
      </c>
      <c r="BM276" s="143" t="s">
        <v>329</v>
      </c>
    </row>
    <row r="277" spans="2:65" s="1" customFormat="1" ht="44.25" customHeight="1">
      <c r="B277" s="32"/>
      <c r="C277" s="132" t="s">
        <v>239</v>
      </c>
      <c r="D277" s="132" t="s">
        <v>128</v>
      </c>
      <c r="E277" s="133" t="s">
        <v>605</v>
      </c>
      <c r="F277" s="134" t="s">
        <v>606</v>
      </c>
      <c r="G277" s="135" t="s">
        <v>277</v>
      </c>
      <c r="H277" s="136">
        <v>34</v>
      </c>
      <c r="I277" s="137"/>
      <c r="J277" s="138">
        <f t="shared" si="10"/>
        <v>0</v>
      </c>
      <c r="K277" s="134" t="s">
        <v>132</v>
      </c>
      <c r="L277" s="32"/>
      <c r="M277" s="139" t="s">
        <v>1</v>
      </c>
      <c r="N277" s="140" t="s">
        <v>41</v>
      </c>
      <c r="P277" s="141">
        <f t="shared" si="11"/>
        <v>0</v>
      </c>
      <c r="Q277" s="141">
        <v>0</v>
      </c>
      <c r="R277" s="141">
        <f t="shared" si="12"/>
        <v>0</v>
      </c>
      <c r="S277" s="141">
        <v>0</v>
      </c>
      <c r="T277" s="142">
        <f t="shared" si="13"/>
        <v>0</v>
      </c>
      <c r="AR277" s="143" t="s">
        <v>133</v>
      </c>
      <c r="AT277" s="143" t="s">
        <v>128</v>
      </c>
      <c r="AU277" s="143" t="s">
        <v>86</v>
      </c>
      <c r="AY277" s="17" t="s">
        <v>126</v>
      </c>
      <c r="BE277" s="144">
        <f t="shared" si="14"/>
        <v>0</v>
      </c>
      <c r="BF277" s="144">
        <f t="shared" si="15"/>
        <v>0</v>
      </c>
      <c r="BG277" s="144">
        <f t="shared" si="16"/>
        <v>0</v>
      </c>
      <c r="BH277" s="144">
        <f t="shared" si="17"/>
        <v>0</v>
      </c>
      <c r="BI277" s="144">
        <f t="shared" si="18"/>
        <v>0</v>
      </c>
      <c r="BJ277" s="17" t="s">
        <v>84</v>
      </c>
      <c r="BK277" s="144">
        <f t="shared" si="19"/>
        <v>0</v>
      </c>
      <c r="BL277" s="17" t="s">
        <v>133</v>
      </c>
      <c r="BM277" s="143" t="s">
        <v>332</v>
      </c>
    </row>
    <row r="278" spans="2:65" s="1" customFormat="1" ht="16.5" customHeight="1">
      <c r="B278" s="32"/>
      <c r="C278" s="167" t="s">
        <v>333</v>
      </c>
      <c r="D278" s="167" t="s">
        <v>236</v>
      </c>
      <c r="E278" s="168" t="s">
        <v>607</v>
      </c>
      <c r="F278" s="169" t="s">
        <v>608</v>
      </c>
      <c r="G278" s="170" t="s">
        <v>277</v>
      </c>
      <c r="H278" s="171">
        <v>26</v>
      </c>
      <c r="I278" s="172"/>
      <c r="J278" s="173">
        <f t="shared" si="10"/>
        <v>0</v>
      </c>
      <c r="K278" s="169" t="s">
        <v>132</v>
      </c>
      <c r="L278" s="174"/>
      <c r="M278" s="175" t="s">
        <v>1</v>
      </c>
      <c r="N278" s="176" t="s">
        <v>41</v>
      </c>
      <c r="P278" s="141">
        <f t="shared" si="11"/>
        <v>0</v>
      </c>
      <c r="Q278" s="141">
        <v>0</v>
      </c>
      <c r="R278" s="141">
        <f t="shared" si="12"/>
        <v>0</v>
      </c>
      <c r="S278" s="141">
        <v>0</v>
      </c>
      <c r="T278" s="142">
        <f t="shared" si="13"/>
        <v>0</v>
      </c>
      <c r="AR278" s="143" t="s">
        <v>148</v>
      </c>
      <c r="AT278" s="143" t="s">
        <v>236</v>
      </c>
      <c r="AU278" s="143" t="s">
        <v>86</v>
      </c>
      <c r="AY278" s="17" t="s">
        <v>126</v>
      </c>
      <c r="BE278" s="144">
        <f t="shared" si="14"/>
        <v>0</v>
      </c>
      <c r="BF278" s="144">
        <f t="shared" si="15"/>
        <v>0</v>
      </c>
      <c r="BG278" s="144">
        <f t="shared" si="16"/>
        <v>0</v>
      </c>
      <c r="BH278" s="144">
        <f t="shared" si="17"/>
        <v>0</v>
      </c>
      <c r="BI278" s="144">
        <f t="shared" si="18"/>
        <v>0</v>
      </c>
      <c r="BJ278" s="17" t="s">
        <v>84</v>
      </c>
      <c r="BK278" s="144">
        <f t="shared" si="19"/>
        <v>0</v>
      </c>
      <c r="BL278" s="17" t="s">
        <v>133</v>
      </c>
      <c r="BM278" s="143" t="s">
        <v>336</v>
      </c>
    </row>
    <row r="279" spans="2:65" s="1" customFormat="1" ht="16.5" customHeight="1">
      <c r="B279" s="32"/>
      <c r="C279" s="167" t="s">
        <v>243</v>
      </c>
      <c r="D279" s="167" t="s">
        <v>236</v>
      </c>
      <c r="E279" s="168" t="s">
        <v>609</v>
      </c>
      <c r="F279" s="169" t="s">
        <v>610</v>
      </c>
      <c r="G279" s="170" t="s">
        <v>277</v>
      </c>
      <c r="H279" s="171">
        <v>4</v>
      </c>
      <c r="I279" s="172"/>
      <c r="J279" s="173">
        <f t="shared" si="10"/>
        <v>0</v>
      </c>
      <c r="K279" s="169" t="s">
        <v>132</v>
      </c>
      <c r="L279" s="174"/>
      <c r="M279" s="175" t="s">
        <v>1</v>
      </c>
      <c r="N279" s="176" t="s">
        <v>41</v>
      </c>
      <c r="P279" s="141">
        <f t="shared" si="11"/>
        <v>0</v>
      </c>
      <c r="Q279" s="141">
        <v>0</v>
      </c>
      <c r="R279" s="141">
        <f t="shared" si="12"/>
        <v>0</v>
      </c>
      <c r="S279" s="141">
        <v>0</v>
      </c>
      <c r="T279" s="142">
        <f t="shared" si="13"/>
        <v>0</v>
      </c>
      <c r="AR279" s="143" t="s">
        <v>148</v>
      </c>
      <c r="AT279" s="143" t="s">
        <v>236</v>
      </c>
      <c r="AU279" s="143" t="s">
        <v>86</v>
      </c>
      <c r="AY279" s="17" t="s">
        <v>126</v>
      </c>
      <c r="BE279" s="144">
        <f t="shared" si="14"/>
        <v>0</v>
      </c>
      <c r="BF279" s="144">
        <f t="shared" si="15"/>
        <v>0</v>
      </c>
      <c r="BG279" s="144">
        <f t="shared" si="16"/>
        <v>0</v>
      </c>
      <c r="BH279" s="144">
        <f t="shared" si="17"/>
        <v>0</v>
      </c>
      <c r="BI279" s="144">
        <f t="shared" si="18"/>
        <v>0</v>
      </c>
      <c r="BJ279" s="17" t="s">
        <v>84</v>
      </c>
      <c r="BK279" s="144">
        <f t="shared" si="19"/>
        <v>0</v>
      </c>
      <c r="BL279" s="17" t="s">
        <v>133</v>
      </c>
      <c r="BM279" s="143" t="s">
        <v>340</v>
      </c>
    </row>
    <row r="280" spans="2:65" s="1" customFormat="1" ht="24.2" customHeight="1">
      <c r="B280" s="32"/>
      <c r="C280" s="167" t="s">
        <v>342</v>
      </c>
      <c r="D280" s="167" t="s">
        <v>236</v>
      </c>
      <c r="E280" s="168" t="s">
        <v>611</v>
      </c>
      <c r="F280" s="169" t="s">
        <v>612</v>
      </c>
      <c r="G280" s="170" t="s">
        <v>277</v>
      </c>
      <c r="H280" s="171">
        <v>4</v>
      </c>
      <c r="I280" s="172"/>
      <c r="J280" s="173">
        <f t="shared" si="10"/>
        <v>0</v>
      </c>
      <c r="K280" s="169" t="s">
        <v>1</v>
      </c>
      <c r="L280" s="174"/>
      <c r="M280" s="175" t="s">
        <v>1</v>
      </c>
      <c r="N280" s="176" t="s">
        <v>41</v>
      </c>
      <c r="P280" s="141">
        <f t="shared" si="11"/>
        <v>0</v>
      </c>
      <c r="Q280" s="141">
        <v>0</v>
      </c>
      <c r="R280" s="141">
        <f t="shared" si="12"/>
        <v>0</v>
      </c>
      <c r="S280" s="141">
        <v>0</v>
      </c>
      <c r="T280" s="142">
        <f t="shared" si="13"/>
        <v>0</v>
      </c>
      <c r="AR280" s="143" t="s">
        <v>148</v>
      </c>
      <c r="AT280" s="143" t="s">
        <v>236</v>
      </c>
      <c r="AU280" s="143" t="s">
        <v>86</v>
      </c>
      <c r="AY280" s="17" t="s">
        <v>126</v>
      </c>
      <c r="BE280" s="144">
        <f t="shared" si="14"/>
        <v>0</v>
      </c>
      <c r="BF280" s="144">
        <f t="shared" si="15"/>
        <v>0</v>
      </c>
      <c r="BG280" s="144">
        <f t="shared" si="16"/>
        <v>0</v>
      </c>
      <c r="BH280" s="144">
        <f t="shared" si="17"/>
        <v>0</v>
      </c>
      <c r="BI280" s="144">
        <f t="shared" si="18"/>
        <v>0</v>
      </c>
      <c r="BJ280" s="17" t="s">
        <v>84</v>
      </c>
      <c r="BK280" s="144">
        <f t="shared" si="19"/>
        <v>0</v>
      </c>
      <c r="BL280" s="17" t="s">
        <v>133</v>
      </c>
      <c r="BM280" s="143" t="s">
        <v>345</v>
      </c>
    </row>
    <row r="281" spans="2:65" s="1" customFormat="1" ht="37.9" customHeight="1">
      <c r="B281" s="32"/>
      <c r="C281" s="132" t="s">
        <v>248</v>
      </c>
      <c r="D281" s="132" t="s">
        <v>128</v>
      </c>
      <c r="E281" s="133" t="s">
        <v>613</v>
      </c>
      <c r="F281" s="134" t="s">
        <v>614</v>
      </c>
      <c r="G281" s="135" t="s">
        <v>277</v>
      </c>
      <c r="H281" s="136">
        <v>1</v>
      </c>
      <c r="I281" s="137"/>
      <c r="J281" s="138">
        <f t="shared" si="10"/>
        <v>0</v>
      </c>
      <c r="K281" s="134" t="s">
        <v>132</v>
      </c>
      <c r="L281" s="32"/>
      <c r="M281" s="139" t="s">
        <v>1</v>
      </c>
      <c r="N281" s="140" t="s">
        <v>41</v>
      </c>
      <c r="P281" s="141">
        <f t="shared" si="11"/>
        <v>0</v>
      </c>
      <c r="Q281" s="141">
        <v>0</v>
      </c>
      <c r="R281" s="141">
        <f t="shared" si="12"/>
        <v>0</v>
      </c>
      <c r="S281" s="141">
        <v>0</v>
      </c>
      <c r="T281" s="142">
        <f t="shared" si="13"/>
        <v>0</v>
      </c>
      <c r="AR281" s="143" t="s">
        <v>133</v>
      </c>
      <c r="AT281" s="143" t="s">
        <v>128</v>
      </c>
      <c r="AU281" s="143" t="s">
        <v>86</v>
      </c>
      <c r="AY281" s="17" t="s">
        <v>126</v>
      </c>
      <c r="BE281" s="144">
        <f t="shared" si="14"/>
        <v>0</v>
      </c>
      <c r="BF281" s="144">
        <f t="shared" si="15"/>
        <v>0</v>
      </c>
      <c r="BG281" s="144">
        <f t="shared" si="16"/>
        <v>0</v>
      </c>
      <c r="BH281" s="144">
        <f t="shared" si="17"/>
        <v>0</v>
      </c>
      <c r="BI281" s="144">
        <f t="shared" si="18"/>
        <v>0</v>
      </c>
      <c r="BJ281" s="17" t="s">
        <v>84</v>
      </c>
      <c r="BK281" s="144">
        <f t="shared" si="19"/>
        <v>0</v>
      </c>
      <c r="BL281" s="17" t="s">
        <v>133</v>
      </c>
      <c r="BM281" s="143" t="s">
        <v>348</v>
      </c>
    </row>
    <row r="282" spans="2:65" s="1" customFormat="1" ht="16.5" customHeight="1">
      <c r="B282" s="32"/>
      <c r="C282" s="167" t="s">
        <v>350</v>
      </c>
      <c r="D282" s="167" t="s">
        <v>236</v>
      </c>
      <c r="E282" s="168" t="s">
        <v>615</v>
      </c>
      <c r="F282" s="169" t="s">
        <v>616</v>
      </c>
      <c r="G282" s="170" t="s">
        <v>277</v>
      </c>
      <c r="H282" s="171">
        <v>1</v>
      </c>
      <c r="I282" s="172"/>
      <c r="J282" s="173">
        <f t="shared" si="10"/>
        <v>0</v>
      </c>
      <c r="K282" s="169" t="s">
        <v>1</v>
      </c>
      <c r="L282" s="174"/>
      <c r="M282" s="175" t="s">
        <v>1</v>
      </c>
      <c r="N282" s="176" t="s">
        <v>41</v>
      </c>
      <c r="P282" s="141">
        <f t="shared" si="11"/>
        <v>0</v>
      </c>
      <c r="Q282" s="141">
        <v>0</v>
      </c>
      <c r="R282" s="141">
        <f t="shared" si="12"/>
        <v>0</v>
      </c>
      <c r="S282" s="141">
        <v>0</v>
      </c>
      <c r="T282" s="142">
        <f t="shared" si="13"/>
        <v>0</v>
      </c>
      <c r="AR282" s="143" t="s">
        <v>148</v>
      </c>
      <c r="AT282" s="143" t="s">
        <v>236</v>
      </c>
      <c r="AU282" s="143" t="s">
        <v>86</v>
      </c>
      <c r="AY282" s="17" t="s">
        <v>126</v>
      </c>
      <c r="BE282" s="144">
        <f t="shared" si="14"/>
        <v>0</v>
      </c>
      <c r="BF282" s="144">
        <f t="shared" si="15"/>
        <v>0</v>
      </c>
      <c r="BG282" s="144">
        <f t="shared" si="16"/>
        <v>0</v>
      </c>
      <c r="BH282" s="144">
        <f t="shared" si="17"/>
        <v>0</v>
      </c>
      <c r="BI282" s="144">
        <f t="shared" si="18"/>
        <v>0</v>
      </c>
      <c r="BJ282" s="17" t="s">
        <v>84</v>
      </c>
      <c r="BK282" s="144">
        <f t="shared" si="19"/>
        <v>0</v>
      </c>
      <c r="BL282" s="17" t="s">
        <v>133</v>
      </c>
      <c r="BM282" s="143" t="s">
        <v>353</v>
      </c>
    </row>
    <row r="283" spans="2:65" s="1" customFormat="1" ht="49.15" customHeight="1">
      <c r="B283" s="32"/>
      <c r="C283" s="132" t="s">
        <v>255</v>
      </c>
      <c r="D283" s="132" t="s">
        <v>128</v>
      </c>
      <c r="E283" s="133" t="s">
        <v>617</v>
      </c>
      <c r="F283" s="134" t="s">
        <v>618</v>
      </c>
      <c r="G283" s="135" t="s">
        <v>277</v>
      </c>
      <c r="H283" s="136">
        <v>10</v>
      </c>
      <c r="I283" s="137"/>
      <c r="J283" s="138">
        <f t="shared" si="10"/>
        <v>0</v>
      </c>
      <c r="K283" s="134" t="s">
        <v>132</v>
      </c>
      <c r="L283" s="32"/>
      <c r="M283" s="139" t="s">
        <v>1</v>
      </c>
      <c r="N283" s="140" t="s">
        <v>41</v>
      </c>
      <c r="P283" s="141">
        <f t="shared" si="11"/>
        <v>0</v>
      </c>
      <c r="Q283" s="141">
        <v>0</v>
      </c>
      <c r="R283" s="141">
        <f t="shared" si="12"/>
        <v>0</v>
      </c>
      <c r="S283" s="141">
        <v>0</v>
      </c>
      <c r="T283" s="142">
        <f t="shared" si="13"/>
        <v>0</v>
      </c>
      <c r="AR283" s="143" t="s">
        <v>133</v>
      </c>
      <c r="AT283" s="143" t="s">
        <v>128</v>
      </c>
      <c r="AU283" s="143" t="s">
        <v>86</v>
      </c>
      <c r="AY283" s="17" t="s">
        <v>126</v>
      </c>
      <c r="BE283" s="144">
        <f t="shared" si="14"/>
        <v>0</v>
      </c>
      <c r="BF283" s="144">
        <f t="shared" si="15"/>
        <v>0</v>
      </c>
      <c r="BG283" s="144">
        <f t="shared" si="16"/>
        <v>0</v>
      </c>
      <c r="BH283" s="144">
        <f t="shared" si="17"/>
        <v>0</v>
      </c>
      <c r="BI283" s="144">
        <f t="shared" si="18"/>
        <v>0</v>
      </c>
      <c r="BJ283" s="17" t="s">
        <v>84</v>
      </c>
      <c r="BK283" s="144">
        <f t="shared" si="19"/>
        <v>0</v>
      </c>
      <c r="BL283" s="17" t="s">
        <v>133</v>
      </c>
      <c r="BM283" s="143" t="s">
        <v>356</v>
      </c>
    </row>
    <row r="284" spans="2:65" s="1" customFormat="1" ht="24.2" customHeight="1">
      <c r="B284" s="32"/>
      <c r="C284" s="167" t="s">
        <v>357</v>
      </c>
      <c r="D284" s="167" t="s">
        <v>236</v>
      </c>
      <c r="E284" s="168" t="s">
        <v>619</v>
      </c>
      <c r="F284" s="169" t="s">
        <v>620</v>
      </c>
      <c r="G284" s="170" t="s">
        <v>277</v>
      </c>
      <c r="H284" s="171">
        <v>10</v>
      </c>
      <c r="I284" s="172"/>
      <c r="J284" s="173">
        <f t="shared" si="10"/>
        <v>0</v>
      </c>
      <c r="K284" s="169" t="s">
        <v>132</v>
      </c>
      <c r="L284" s="174"/>
      <c r="M284" s="175" t="s">
        <v>1</v>
      </c>
      <c r="N284" s="176" t="s">
        <v>41</v>
      </c>
      <c r="P284" s="141">
        <f t="shared" si="11"/>
        <v>0</v>
      </c>
      <c r="Q284" s="141">
        <v>0</v>
      </c>
      <c r="R284" s="141">
        <f t="shared" si="12"/>
        <v>0</v>
      </c>
      <c r="S284" s="141">
        <v>0</v>
      </c>
      <c r="T284" s="142">
        <f t="shared" si="13"/>
        <v>0</v>
      </c>
      <c r="AR284" s="143" t="s">
        <v>148</v>
      </c>
      <c r="AT284" s="143" t="s">
        <v>236</v>
      </c>
      <c r="AU284" s="143" t="s">
        <v>86</v>
      </c>
      <c r="AY284" s="17" t="s">
        <v>126</v>
      </c>
      <c r="BE284" s="144">
        <f t="shared" si="14"/>
        <v>0</v>
      </c>
      <c r="BF284" s="144">
        <f t="shared" si="15"/>
        <v>0</v>
      </c>
      <c r="BG284" s="144">
        <f t="shared" si="16"/>
        <v>0</v>
      </c>
      <c r="BH284" s="144">
        <f t="shared" si="17"/>
        <v>0</v>
      </c>
      <c r="BI284" s="144">
        <f t="shared" si="18"/>
        <v>0</v>
      </c>
      <c r="BJ284" s="17" t="s">
        <v>84</v>
      </c>
      <c r="BK284" s="144">
        <f t="shared" si="19"/>
        <v>0</v>
      </c>
      <c r="BL284" s="17" t="s">
        <v>133</v>
      </c>
      <c r="BM284" s="143" t="s">
        <v>360</v>
      </c>
    </row>
    <row r="285" spans="2:65" s="1" customFormat="1" ht="24.2" customHeight="1">
      <c r="B285" s="32"/>
      <c r="C285" s="167" t="s">
        <v>260</v>
      </c>
      <c r="D285" s="167" t="s">
        <v>236</v>
      </c>
      <c r="E285" s="168" t="s">
        <v>621</v>
      </c>
      <c r="F285" s="169" t="s">
        <v>622</v>
      </c>
      <c r="G285" s="170" t="s">
        <v>277</v>
      </c>
      <c r="H285" s="171">
        <v>10</v>
      </c>
      <c r="I285" s="172"/>
      <c r="J285" s="173">
        <f t="shared" si="10"/>
        <v>0</v>
      </c>
      <c r="K285" s="169" t="s">
        <v>1</v>
      </c>
      <c r="L285" s="174"/>
      <c r="M285" s="175" t="s">
        <v>1</v>
      </c>
      <c r="N285" s="176" t="s">
        <v>41</v>
      </c>
      <c r="P285" s="141">
        <f t="shared" si="11"/>
        <v>0</v>
      </c>
      <c r="Q285" s="141">
        <v>0</v>
      </c>
      <c r="R285" s="141">
        <f t="shared" si="12"/>
        <v>0</v>
      </c>
      <c r="S285" s="141">
        <v>0</v>
      </c>
      <c r="T285" s="142">
        <f t="shared" si="13"/>
        <v>0</v>
      </c>
      <c r="AR285" s="143" t="s">
        <v>148</v>
      </c>
      <c r="AT285" s="143" t="s">
        <v>236</v>
      </c>
      <c r="AU285" s="143" t="s">
        <v>86</v>
      </c>
      <c r="AY285" s="17" t="s">
        <v>126</v>
      </c>
      <c r="BE285" s="144">
        <f t="shared" si="14"/>
        <v>0</v>
      </c>
      <c r="BF285" s="144">
        <f t="shared" si="15"/>
        <v>0</v>
      </c>
      <c r="BG285" s="144">
        <f t="shared" si="16"/>
        <v>0</v>
      </c>
      <c r="BH285" s="144">
        <f t="shared" si="17"/>
        <v>0</v>
      </c>
      <c r="BI285" s="144">
        <f t="shared" si="18"/>
        <v>0</v>
      </c>
      <c r="BJ285" s="17" t="s">
        <v>84</v>
      </c>
      <c r="BK285" s="144">
        <f t="shared" si="19"/>
        <v>0</v>
      </c>
      <c r="BL285" s="17" t="s">
        <v>133</v>
      </c>
      <c r="BM285" s="143" t="s">
        <v>363</v>
      </c>
    </row>
    <row r="286" spans="2:65" s="1" customFormat="1" ht="49.15" customHeight="1">
      <c r="B286" s="32"/>
      <c r="C286" s="132" t="s">
        <v>364</v>
      </c>
      <c r="D286" s="132" t="s">
        <v>128</v>
      </c>
      <c r="E286" s="133" t="s">
        <v>623</v>
      </c>
      <c r="F286" s="134" t="s">
        <v>624</v>
      </c>
      <c r="G286" s="135" t="s">
        <v>277</v>
      </c>
      <c r="H286" s="136">
        <v>2</v>
      </c>
      <c r="I286" s="137"/>
      <c r="J286" s="138">
        <f t="shared" si="10"/>
        <v>0</v>
      </c>
      <c r="K286" s="134" t="s">
        <v>132</v>
      </c>
      <c r="L286" s="32"/>
      <c r="M286" s="139" t="s">
        <v>1</v>
      </c>
      <c r="N286" s="140" t="s">
        <v>41</v>
      </c>
      <c r="P286" s="141">
        <f t="shared" si="11"/>
        <v>0</v>
      </c>
      <c r="Q286" s="141">
        <v>0</v>
      </c>
      <c r="R286" s="141">
        <f t="shared" si="12"/>
        <v>0</v>
      </c>
      <c r="S286" s="141">
        <v>0</v>
      </c>
      <c r="T286" s="142">
        <f t="shared" si="13"/>
        <v>0</v>
      </c>
      <c r="AR286" s="143" t="s">
        <v>133</v>
      </c>
      <c r="AT286" s="143" t="s">
        <v>128</v>
      </c>
      <c r="AU286" s="143" t="s">
        <v>86</v>
      </c>
      <c r="AY286" s="17" t="s">
        <v>126</v>
      </c>
      <c r="BE286" s="144">
        <f t="shared" si="14"/>
        <v>0</v>
      </c>
      <c r="BF286" s="144">
        <f t="shared" si="15"/>
        <v>0</v>
      </c>
      <c r="BG286" s="144">
        <f t="shared" si="16"/>
        <v>0</v>
      </c>
      <c r="BH286" s="144">
        <f t="shared" si="17"/>
        <v>0</v>
      </c>
      <c r="BI286" s="144">
        <f t="shared" si="18"/>
        <v>0</v>
      </c>
      <c r="BJ286" s="17" t="s">
        <v>84</v>
      </c>
      <c r="BK286" s="144">
        <f t="shared" si="19"/>
        <v>0</v>
      </c>
      <c r="BL286" s="17" t="s">
        <v>133</v>
      </c>
      <c r="BM286" s="143" t="s">
        <v>367</v>
      </c>
    </row>
    <row r="287" spans="2:65" s="1" customFormat="1" ht="24.2" customHeight="1">
      <c r="B287" s="32"/>
      <c r="C287" s="167" t="s">
        <v>264</v>
      </c>
      <c r="D287" s="167" t="s">
        <v>236</v>
      </c>
      <c r="E287" s="168" t="s">
        <v>625</v>
      </c>
      <c r="F287" s="169" t="s">
        <v>626</v>
      </c>
      <c r="G287" s="170" t="s">
        <v>277</v>
      </c>
      <c r="H287" s="171">
        <v>2</v>
      </c>
      <c r="I287" s="172"/>
      <c r="J287" s="173">
        <f t="shared" si="10"/>
        <v>0</v>
      </c>
      <c r="K287" s="169" t="s">
        <v>132</v>
      </c>
      <c r="L287" s="174"/>
      <c r="M287" s="175" t="s">
        <v>1</v>
      </c>
      <c r="N287" s="176" t="s">
        <v>41</v>
      </c>
      <c r="P287" s="141">
        <f t="shared" si="11"/>
        <v>0</v>
      </c>
      <c r="Q287" s="141">
        <v>0</v>
      </c>
      <c r="R287" s="141">
        <f t="shared" si="12"/>
        <v>0</v>
      </c>
      <c r="S287" s="141">
        <v>0</v>
      </c>
      <c r="T287" s="142">
        <f t="shared" si="13"/>
        <v>0</v>
      </c>
      <c r="AR287" s="143" t="s">
        <v>148</v>
      </c>
      <c r="AT287" s="143" t="s">
        <v>236</v>
      </c>
      <c r="AU287" s="143" t="s">
        <v>86</v>
      </c>
      <c r="AY287" s="17" t="s">
        <v>126</v>
      </c>
      <c r="BE287" s="144">
        <f t="shared" si="14"/>
        <v>0</v>
      </c>
      <c r="BF287" s="144">
        <f t="shared" si="15"/>
        <v>0</v>
      </c>
      <c r="BG287" s="144">
        <f t="shared" si="16"/>
        <v>0</v>
      </c>
      <c r="BH287" s="144">
        <f t="shared" si="17"/>
        <v>0</v>
      </c>
      <c r="BI287" s="144">
        <f t="shared" si="18"/>
        <v>0</v>
      </c>
      <c r="BJ287" s="17" t="s">
        <v>84</v>
      </c>
      <c r="BK287" s="144">
        <f t="shared" si="19"/>
        <v>0</v>
      </c>
      <c r="BL287" s="17" t="s">
        <v>133</v>
      </c>
      <c r="BM287" s="143" t="s">
        <v>370</v>
      </c>
    </row>
    <row r="288" spans="2:65" s="1" customFormat="1" ht="24.2" customHeight="1">
      <c r="B288" s="32"/>
      <c r="C288" s="167" t="s">
        <v>371</v>
      </c>
      <c r="D288" s="167" t="s">
        <v>236</v>
      </c>
      <c r="E288" s="168" t="s">
        <v>627</v>
      </c>
      <c r="F288" s="169" t="s">
        <v>628</v>
      </c>
      <c r="G288" s="170" t="s">
        <v>277</v>
      </c>
      <c r="H288" s="171">
        <v>2</v>
      </c>
      <c r="I288" s="172"/>
      <c r="J288" s="173">
        <f t="shared" si="10"/>
        <v>0</v>
      </c>
      <c r="K288" s="169" t="s">
        <v>132</v>
      </c>
      <c r="L288" s="174"/>
      <c r="M288" s="175" t="s">
        <v>1</v>
      </c>
      <c r="N288" s="176" t="s">
        <v>41</v>
      </c>
      <c r="P288" s="141">
        <f t="shared" si="11"/>
        <v>0</v>
      </c>
      <c r="Q288" s="141">
        <v>0</v>
      </c>
      <c r="R288" s="141">
        <f t="shared" si="12"/>
        <v>0</v>
      </c>
      <c r="S288" s="141">
        <v>0</v>
      </c>
      <c r="T288" s="142">
        <f t="shared" si="13"/>
        <v>0</v>
      </c>
      <c r="AR288" s="143" t="s">
        <v>148</v>
      </c>
      <c r="AT288" s="143" t="s">
        <v>236</v>
      </c>
      <c r="AU288" s="143" t="s">
        <v>86</v>
      </c>
      <c r="AY288" s="17" t="s">
        <v>126</v>
      </c>
      <c r="BE288" s="144">
        <f t="shared" si="14"/>
        <v>0</v>
      </c>
      <c r="BF288" s="144">
        <f t="shared" si="15"/>
        <v>0</v>
      </c>
      <c r="BG288" s="144">
        <f t="shared" si="16"/>
        <v>0</v>
      </c>
      <c r="BH288" s="144">
        <f t="shared" si="17"/>
        <v>0</v>
      </c>
      <c r="BI288" s="144">
        <f t="shared" si="18"/>
        <v>0</v>
      </c>
      <c r="BJ288" s="17" t="s">
        <v>84</v>
      </c>
      <c r="BK288" s="144">
        <f t="shared" si="19"/>
        <v>0</v>
      </c>
      <c r="BL288" s="17" t="s">
        <v>133</v>
      </c>
      <c r="BM288" s="143" t="s">
        <v>374</v>
      </c>
    </row>
    <row r="289" spans="2:65" s="1" customFormat="1" ht="24.2" customHeight="1">
      <c r="B289" s="32"/>
      <c r="C289" s="132" t="s">
        <v>268</v>
      </c>
      <c r="D289" s="132" t="s">
        <v>128</v>
      </c>
      <c r="E289" s="133" t="s">
        <v>629</v>
      </c>
      <c r="F289" s="134" t="s">
        <v>630</v>
      </c>
      <c r="G289" s="135" t="s">
        <v>277</v>
      </c>
      <c r="H289" s="136">
        <v>1</v>
      </c>
      <c r="I289" s="137"/>
      <c r="J289" s="138">
        <f t="shared" si="10"/>
        <v>0</v>
      </c>
      <c r="K289" s="134" t="s">
        <v>132</v>
      </c>
      <c r="L289" s="32"/>
      <c r="M289" s="139" t="s">
        <v>1</v>
      </c>
      <c r="N289" s="140" t="s">
        <v>41</v>
      </c>
      <c r="P289" s="141">
        <f t="shared" si="11"/>
        <v>0</v>
      </c>
      <c r="Q289" s="141">
        <v>0</v>
      </c>
      <c r="R289" s="141">
        <f t="shared" si="12"/>
        <v>0</v>
      </c>
      <c r="S289" s="141">
        <v>0</v>
      </c>
      <c r="T289" s="142">
        <f t="shared" si="13"/>
        <v>0</v>
      </c>
      <c r="AR289" s="143" t="s">
        <v>133</v>
      </c>
      <c r="AT289" s="143" t="s">
        <v>128</v>
      </c>
      <c r="AU289" s="143" t="s">
        <v>86</v>
      </c>
      <c r="AY289" s="17" t="s">
        <v>126</v>
      </c>
      <c r="BE289" s="144">
        <f t="shared" si="14"/>
        <v>0</v>
      </c>
      <c r="BF289" s="144">
        <f t="shared" si="15"/>
        <v>0</v>
      </c>
      <c r="BG289" s="144">
        <f t="shared" si="16"/>
        <v>0</v>
      </c>
      <c r="BH289" s="144">
        <f t="shared" si="17"/>
        <v>0</v>
      </c>
      <c r="BI289" s="144">
        <f t="shared" si="18"/>
        <v>0</v>
      </c>
      <c r="BJ289" s="17" t="s">
        <v>84</v>
      </c>
      <c r="BK289" s="144">
        <f t="shared" si="19"/>
        <v>0</v>
      </c>
      <c r="BL289" s="17" t="s">
        <v>133</v>
      </c>
      <c r="BM289" s="143" t="s">
        <v>377</v>
      </c>
    </row>
    <row r="290" spans="2:65" s="1" customFormat="1" ht="24.2" customHeight="1">
      <c r="B290" s="32"/>
      <c r="C290" s="167" t="s">
        <v>378</v>
      </c>
      <c r="D290" s="167" t="s">
        <v>236</v>
      </c>
      <c r="E290" s="168" t="s">
        <v>631</v>
      </c>
      <c r="F290" s="169" t="s">
        <v>632</v>
      </c>
      <c r="G290" s="170" t="s">
        <v>277</v>
      </c>
      <c r="H290" s="171">
        <v>1</v>
      </c>
      <c r="I290" s="172"/>
      <c r="J290" s="173">
        <f t="shared" si="10"/>
        <v>0</v>
      </c>
      <c r="K290" s="169" t="s">
        <v>132</v>
      </c>
      <c r="L290" s="174"/>
      <c r="M290" s="175" t="s">
        <v>1</v>
      </c>
      <c r="N290" s="176" t="s">
        <v>41</v>
      </c>
      <c r="P290" s="141">
        <f t="shared" si="11"/>
        <v>0</v>
      </c>
      <c r="Q290" s="141">
        <v>0</v>
      </c>
      <c r="R290" s="141">
        <f t="shared" si="12"/>
        <v>0</v>
      </c>
      <c r="S290" s="141">
        <v>0</v>
      </c>
      <c r="T290" s="142">
        <f t="shared" si="13"/>
        <v>0</v>
      </c>
      <c r="AR290" s="143" t="s">
        <v>148</v>
      </c>
      <c r="AT290" s="143" t="s">
        <v>236</v>
      </c>
      <c r="AU290" s="143" t="s">
        <v>86</v>
      </c>
      <c r="AY290" s="17" t="s">
        <v>126</v>
      </c>
      <c r="BE290" s="144">
        <f t="shared" si="14"/>
        <v>0</v>
      </c>
      <c r="BF290" s="144">
        <f t="shared" si="15"/>
        <v>0</v>
      </c>
      <c r="BG290" s="144">
        <f t="shared" si="16"/>
        <v>0</v>
      </c>
      <c r="BH290" s="144">
        <f t="shared" si="17"/>
        <v>0</v>
      </c>
      <c r="BI290" s="144">
        <f t="shared" si="18"/>
        <v>0</v>
      </c>
      <c r="BJ290" s="17" t="s">
        <v>84</v>
      </c>
      <c r="BK290" s="144">
        <f t="shared" si="19"/>
        <v>0</v>
      </c>
      <c r="BL290" s="17" t="s">
        <v>133</v>
      </c>
      <c r="BM290" s="143" t="s">
        <v>381</v>
      </c>
    </row>
    <row r="291" spans="2:65" s="1" customFormat="1" ht="16.5" customHeight="1">
      <c r="B291" s="32"/>
      <c r="C291" s="167" t="s">
        <v>272</v>
      </c>
      <c r="D291" s="167" t="s">
        <v>236</v>
      </c>
      <c r="E291" s="168" t="s">
        <v>633</v>
      </c>
      <c r="F291" s="169" t="s">
        <v>634</v>
      </c>
      <c r="G291" s="170" t="s">
        <v>277</v>
      </c>
      <c r="H291" s="171">
        <v>1</v>
      </c>
      <c r="I291" s="172"/>
      <c r="J291" s="173">
        <f t="shared" si="10"/>
        <v>0</v>
      </c>
      <c r="K291" s="169" t="s">
        <v>132</v>
      </c>
      <c r="L291" s="174"/>
      <c r="M291" s="175" t="s">
        <v>1</v>
      </c>
      <c r="N291" s="176" t="s">
        <v>41</v>
      </c>
      <c r="P291" s="141">
        <f t="shared" si="11"/>
        <v>0</v>
      </c>
      <c r="Q291" s="141">
        <v>0</v>
      </c>
      <c r="R291" s="141">
        <f t="shared" si="12"/>
        <v>0</v>
      </c>
      <c r="S291" s="141">
        <v>0</v>
      </c>
      <c r="T291" s="142">
        <f t="shared" si="13"/>
        <v>0</v>
      </c>
      <c r="AR291" s="143" t="s">
        <v>148</v>
      </c>
      <c r="AT291" s="143" t="s">
        <v>236</v>
      </c>
      <c r="AU291" s="143" t="s">
        <v>86</v>
      </c>
      <c r="AY291" s="17" t="s">
        <v>126</v>
      </c>
      <c r="BE291" s="144">
        <f t="shared" si="14"/>
        <v>0</v>
      </c>
      <c r="BF291" s="144">
        <f t="shared" si="15"/>
        <v>0</v>
      </c>
      <c r="BG291" s="144">
        <f t="shared" si="16"/>
        <v>0</v>
      </c>
      <c r="BH291" s="144">
        <f t="shared" si="17"/>
        <v>0</v>
      </c>
      <c r="BI291" s="144">
        <f t="shared" si="18"/>
        <v>0</v>
      </c>
      <c r="BJ291" s="17" t="s">
        <v>84</v>
      </c>
      <c r="BK291" s="144">
        <f t="shared" si="19"/>
        <v>0</v>
      </c>
      <c r="BL291" s="17" t="s">
        <v>133</v>
      </c>
      <c r="BM291" s="143" t="s">
        <v>386</v>
      </c>
    </row>
    <row r="292" spans="2:65" s="1" customFormat="1" ht="37.9" customHeight="1">
      <c r="B292" s="32"/>
      <c r="C292" s="132" t="s">
        <v>387</v>
      </c>
      <c r="D292" s="132" t="s">
        <v>128</v>
      </c>
      <c r="E292" s="133" t="s">
        <v>635</v>
      </c>
      <c r="F292" s="134" t="s">
        <v>636</v>
      </c>
      <c r="G292" s="135" t="s">
        <v>277</v>
      </c>
      <c r="H292" s="136">
        <v>1</v>
      </c>
      <c r="I292" s="137"/>
      <c r="J292" s="138">
        <f t="shared" si="10"/>
        <v>0</v>
      </c>
      <c r="K292" s="134" t="s">
        <v>132</v>
      </c>
      <c r="L292" s="32"/>
      <c r="M292" s="139" t="s">
        <v>1</v>
      </c>
      <c r="N292" s="140" t="s">
        <v>41</v>
      </c>
      <c r="P292" s="141">
        <f t="shared" si="11"/>
        <v>0</v>
      </c>
      <c r="Q292" s="141">
        <v>0</v>
      </c>
      <c r="R292" s="141">
        <f t="shared" si="12"/>
        <v>0</v>
      </c>
      <c r="S292" s="141">
        <v>0</v>
      </c>
      <c r="T292" s="142">
        <f t="shared" si="13"/>
        <v>0</v>
      </c>
      <c r="AR292" s="143" t="s">
        <v>133</v>
      </c>
      <c r="AT292" s="143" t="s">
        <v>128</v>
      </c>
      <c r="AU292" s="143" t="s">
        <v>86</v>
      </c>
      <c r="AY292" s="17" t="s">
        <v>126</v>
      </c>
      <c r="BE292" s="144">
        <f t="shared" si="14"/>
        <v>0</v>
      </c>
      <c r="BF292" s="144">
        <f t="shared" si="15"/>
        <v>0</v>
      </c>
      <c r="BG292" s="144">
        <f t="shared" si="16"/>
        <v>0</v>
      </c>
      <c r="BH292" s="144">
        <f t="shared" si="17"/>
        <v>0</v>
      </c>
      <c r="BI292" s="144">
        <f t="shared" si="18"/>
        <v>0</v>
      </c>
      <c r="BJ292" s="17" t="s">
        <v>84</v>
      </c>
      <c r="BK292" s="144">
        <f t="shared" si="19"/>
        <v>0</v>
      </c>
      <c r="BL292" s="17" t="s">
        <v>133</v>
      </c>
      <c r="BM292" s="143" t="s">
        <v>637</v>
      </c>
    </row>
    <row r="293" spans="2:65" s="1" customFormat="1" ht="21.75" customHeight="1">
      <c r="B293" s="32"/>
      <c r="C293" s="167" t="s">
        <v>278</v>
      </c>
      <c r="D293" s="167" t="s">
        <v>236</v>
      </c>
      <c r="E293" s="168" t="s">
        <v>638</v>
      </c>
      <c r="F293" s="169" t="s">
        <v>639</v>
      </c>
      <c r="G293" s="170" t="s">
        <v>277</v>
      </c>
      <c r="H293" s="171">
        <v>1</v>
      </c>
      <c r="I293" s="172"/>
      <c r="J293" s="173">
        <f t="shared" si="10"/>
        <v>0</v>
      </c>
      <c r="K293" s="169" t="s">
        <v>132</v>
      </c>
      <c r="L293" s="174"/>
      <c r="M293" s="175" t="s">
        <v>1</v>
      </c>
      <c r="N293" s="176" t="s">
        <v>41</v>
      </c>
      <c r="P293" s="141">
        <f t="shared" si="11"/>
        <v>0</v>
      </c>
      <c r="Q293" s="141">
        <v>8.0000000000000002E-3</v>
      </c>
      <c r="R293" s="141">
        <f t="shared" si="12"/>
        <v>8.0000000000000002E-3</v>
      </c>
      <c r="S293" s="141">
        <v>0</v>
      </c>
      <c r="T293" s="142">
        <f t="shared" si="13"/>
        <v>0</v>
      </c>
      <c r="AR293" s="143" t="s">
        <v>148</v>
      </c>
      <c r="AT293" s="143" t="s">
        <v>236</v>
      </c>
      <c r="AU293" s="143" t="s">
        <v>86</v>
      </c>
      <c r="AY293" s="17" t="s">
        <v>126</v>
      </c>
      <c r="BE293" s="144">
        <f t="shared" si="14"/>
        <v>0</v>
      </c>
      <c r="BF293" s="144">
        <f t="shared" si="15"/>
        <v>0</v>
      </c>
      <c r="BG293" s="144">
        <f t="shared" si="16"/>
        <v>0</v>
      </c>
      <c r="BH293" s="144">
        <f t="shared" si="17"/>
        <v>0</v>
      </c>
      <c r="BI293" s="144">
        <f t="shared" si="18"/>
        <v>0</v>
      </c>
      <c r="BJ293" s="17" t="s">
        <v>84</v>
      </c>
      <c r="BK293" s="144">
        <f t="shared" si="19"/>
        <v>0</v>
      </c>
      <c r="BL293" s="17" t="s">
        <v>133</v>
      </c>
      <c r="BM293" s="143" t="s">
        <v>640</v>
      </c>
    </row>
    <row r="294" spans="2:65" s="1" customFormat="1" ht="49.15" customHeight="1">
      <c r="B294" s="32"/>
      <c r="C294" s="132" t="s">
        <v>394</v>
      </c>
      <c r="D294" s="132" t="s">
        <v>128</v>
      </c>
      <c r="E294" s="133" t="s">
        <v>641</v>
      </c>
      <c r="F294" s="134" t="s">
        <v>642</v>
      </c>
      <c r="G294" s="135" t="s">
        <v>277</v>
      </c>
      <c r="H294" s="136">
        <v>4</v>
      </c>
      <c r="I294" s="137"/>
      <c r="J294" s="138">
        <f t="shared" si="10"/>
        <v>0</v>
      </c>
      <c r="K294" s="134" t="s">
        <v>132</v>
      </c>
      <c r="L294" s="32"/>
      <c r="M294" s="139" t="s">
        <v>1</v>
      </c>
      <c r="N294" s="140" t="s">
        <v>41</v>
      </c>
      <c r="P294" s="141">
        <f t="shared" si="11"/>
        <v>0</v>
      </c>
      <c r="Q294" s="141">
        <v>0</v>
      </c>
      <c r="R294" s="141">
        <f t="shared" si="12"/>
        <v>0</v>
      </c>
      <c r="S294" s="141">
        <v>0</v>
      </c>
      <c r="T294" s="142">
        <f t="shared" si="13"/>
        <v>0</v>
      </c>
      <c r="AR294" s="143" t="s">
        <v>133</v>
      </c>
      <c r="AT294" s="143" t="s">
        <v>128</v>
      </c>
      <c r="AU294" s="143" t="s">
        <v>86</v>
      </c>
      <c r="AY294" s="17" t="s">
        <v>126</v>
      </c>
      <c r="BE294" s="144">
        <f t="shared" si="14"/>
        <v>0</v>
      </c>
      <c r="BF294" s="144">
        <f t="shared" si="15"/>
        <v>0</v>
      </c>
      <c r="BG294" s="144">
        <f t="shared" si="16"/>
        <v>0</v>
      </c>
      <c r="BH294" s="144">
        <f t="shared" si="17"/>
        <v>0</v>
      </c>
      <c r="BI294" s="144">
        <f t="shared" si="18"/>
        <v>0</v>
      </c>
      <c r="BJ294" s="17" t="s">
        <v>84</v>
      </c>
      <c r="BK294" s="144">
        <f t="shared" si="19"/>
        <v>0</v>
      </c>
      <c r="BL294" s="17" t="s">
        <v>133</v>
      </c>
      <c r="BM294" s="143" t="s">
        <v>390</v>
      </c>
    </row>
    <row r="295" spans="2:65" s="1" customFormat="1" ht="24.2" customHeight="1">
      <c r="B295" s="32"/>
      <c r="C295" s="167" t="s">
        <v>281</v>
      </c>
      <c r="D295" s="167" t="s">
        <v>236</v>
      </c>
      <c r="E295" s="168" t="s">
        <v>643</v>
      </c>
      <c r="F295" s="169" t="s">
        <v>644</v>
      </c>
      <c r="G295" s="170" t="s">
        <v>277</v>
      </c>
      <c r="H295" s="171">
        <v>4</v>
      </c>
      <c r="I295" s="172"/>
      <c r="J295" s="173">
        <f t="shared" si="10"/>
        <v>0</v>
      </c>
      <c r="K295" s="169" t="s">
        <v>132</v>
      </c>
      <c r="L295" s="174"/>
      <c r="M295" s="175" t="s">
        <v>1</v>
      </c>
      <c r="N295" s="176" t="s">
        <v>41</v>
      </c>
      <c r="P295" s="141">
        <f t="shared" si="11"/>
        <v>0</v>
      </c>
      <c r="Q295" s="141">
        <v>0</v>
      </c>
      <c r="R295" s="141">
        <f t="shared" si="12"/>
        <v>0</v>
      </c>
      <c r="S295" s="141">
        <v>0</v>
      </c>
      <c r="T295" s="142">
        <f t="shared" si="13"/>
        <v>0</v>
      </c>
      <c r="AR295" s="143" t="s">
        <v>148</v>
      </c>
      <c r="AT295" s="143" t="s">
        <v>236</v>
      </c>
      <c r="AU295" s="143" t="s">
        <v>86</v>
      </c>
      <c r="AY295" s="17" t="s">
        <v>126</v>
      </c>
      <c r="BE295" s="144">
        <f t="shared" si="14"/>
        <v>0</v>
      </c>
      <c r="BF295" s="144">
        <f t="shared" si="15"/>
        <v>0</v>
      </c>
      <c r="BG295" s="144">
        <f t="shared" si="16"/>
        <v>0</v>
      </c>
      <c r="BH295" s="144">
        <f t="shared" si="17"/>
        <v>0</v>
      </c>
      <c r="BI295" s="144">
        <f t="shared" si="18"/>
        <v>0</v>
      </c>
      <c r="BJ295" s="17" t="s">
        <v>84</v>
      </c>
      <c r="BK295" s="144">
        <f t="shared" si="19"/>
        <v>0</v>
      </c>
      <c r="BL295" s="17" t="s">
        <v>133</v>
      </c>
      <c r="BM295" s="143" t="s">
        <v>393</v>
      </c>
    </row>
    <row r="296" spans="2:65" s="1" customFormat="1" ht="24.2" customHeight="1">
      <c r="B296" s="32"/>
      <c r="C296" s="167" t="s">
        <v>401</v>
      </c>
      <c r="D296" s="167" t="s">
        <v>236</v>
      </c>
      <c r="E296" s="168" t="s">
        <v>645</v>
      </c>
      <c r="F296" s="169" t="s">
        <v>646</v>
      </c>
      <c r="G296" s="170" t="s">
        <v>277</v>
      </c>
      <c r="H296" s="171">
        <v>4</v>
      </c>
      <c r="I296" s="172"/>
      <c r="J296" s="173">
        <f t="shared" si="10"/>
        <v>0</v>
      </c>
      <c r="K296" s="169" t="s">
        <v>132</v>
      </c>
      <c r="L296" s="174"/>
      <c r="M296" s="175" t="s">
        <v>1</v>
      </c>
      <c r="N296" s="176" t="s">
        <v>41</v>
      </c>
      <c r="P296" s="141">
        <f t="shared" si="11"/>
        <v>0</v>
      </c>
      <c r="Q296" s="141">
        <v>0</v>
      </c>
      <c r="R296" s="141">
        <f t="shared" si="12"/>
        <v>0</v>
      </c>
      <c r="S296" s="141">
        <v>0</v>
      </c>
      <c r="T296" s="142">
        <f t="shared" si="13"/>
        <v>0</v>
      </c>
      <c r="AR296" s="143" t="s">
        <v>148</v>
      </c>
      <c r="AT296" s="143" t="s">
        <v>236</v>
      </c>
      <c r="AU296" s="143" t="s">
        <v>86</v>
      </c>
      <c r="AY296" s="17" t="s">
        <v>126</v>
      </c>
      <c r="BE296" s="144">
        <f t="shared" si="14"/>
        <v>0</v>
      </c>
      <c r="BF296" s="144">
        <f t="shared" si="15"/>
        <v>0</v>
      </c>
      <c r="BG296" s="144">
        <f t="shared" si="16"/>
        <v>0</v>
      </c>
      <c r="BH296" s="144">
        <f t="shared" si="17"/>
        <v>0</v>
      </c>
      <c r="BI296" s="144">
        <f t="shared" si="18"/>
        <v>0</v>
      </c>
      <c r="BJ296" s="17" t="s">
        <v>84</v>
      </c>
      <c r="BK296" s="144">
        <f t="shared" si="19"/>
        <v>0</v>
      </c>
      <c r="BL296" s="17" t="s">
        <v>133</v>
      </c>
      <c r="BM296" s="143" t="s">
        <v>397</v>
      </c>
    </row>
    <row r="297" spans="2:65" s="1" customFormat="1" ht="37.9" customHeight="1">
      <c r="B297" s="32"/>
      <c r="C297" s="132" t="s">
        <v>285</v>
      </c>
      <c r="D297" s="132" t="s">
        <v>128</v>
      </c>
      <c r="E297" s="133" t="s">
        <v>647</v>
      </c>
      <c r="F297" s="134" t="s">
        <v>648</v>
      </c>
      <c r="G297" s="135" t="s">
        <v>277</v>
      </c>
      <c r="H297" s="136">
        <v>2</v>
      </c>
      <c r="I297" s="137"/>
      <c r="J297" s="138">
        <f t="shared" si="10"/>
        <v>0</v>
      </c>
      <c r="K297" s="134" t="s">
        <v>132</v>
      </c>
      <c r="L297" s="32"/>
      <c r="M297" s="139" t="s">
        <v>1</v>
      </c>
      <c r="N297" s="140" t="s">
        <v>41</v>
      </c>
      <c r="P297" s="141">
        <f t="shared" si="11"/>
        <v>0</v>
      </c>
      <c r="Q297" s="141">
        <v>0</v>
      </c>
      <c r="R297" s="141">
        <f t="shared" si="12"/>
        <v>0</v>
      </c>
      <c r="S297" s="141">
        <v>0</v>
      </c>
      <c r="T297" s="142">
        <f t="shared" si="13"/>
        <v>0</v>
      </c>
      <c r="AR297" s="143" t="s">
        <v>133</v>
      </c>
      <c r="AT297" s="143" t="s">
        <v>128</v>
      </c>
      <c r="AU297" s="143" t="s">
        <v>86</v>
      </c>
      <c r="AY297" s="17" t="s">
        <v>126</v>
      </c>
      <c r="BE297" s="144">
        <f t="shared" si="14"/>
        <v>0</v>
      </c>
      <c r="BF297" s="144">
        <f t="shared" si="15"/>
        <v>0</v>
      </c>
      <c r="BG297" s="144">
        <f t="shared" si="16"/>
        <v>0</v>
      </c>
      <c r="BH297" s="144">
        <f t="shared" si="17"/>
        <v>0</v>
      </c>
      <c r="BI297" s="144">
        <f t="shared" si="18"/>
        <v>0</v>
      </c>
      <c r="BJ297" s="17" t="s">
        <v>84</v>
      </c>
      <c r="BK297" s="144">
        <f t="shared" si="19"/>
        <v>0</v>
      </c>
      <c r="BL297" s="17" t="s">
        <v>133</v>
      </c>
      <c r="BM297" s="143" t="s">
        <v>649</v>
      </c>
    </row>
    <row r="298" spans="2:65" s="1" customFormat="1" ht="24.2" customHeight="1">
      <c r="B298" s="32"/>
      <c r="C298" s="167" t="s">
        <v>410</v>
      </c>
      <c r="D298" s="167" t="s">
        <v>236</v>
      </c>
      <c r="E298" s="168" t="s">
        <v>650</v>
      </c>
      <c r="F298" s="169" t="s">
        <v>651</v>
      </c>
      <c r="G298" s="170" t="s">
        <v>277</v>
      </c>
      <c r="H298" s="171">
        <v>2</v>
      </c>
      <c r="I298" s="172"/>
      <c r="J298" s="173">
        <f t="shared" si="10"/>
        <v>0</v>
      </c>
      <c r="K298" s="169" t="s">
        <v>132</v>
      </c>
      <c r="L298" s="174"/>
      <c r="M298" s="175" t="s">
        <v>1</v>
      </c>
      <c r="N298" s="176" t="s">
        <v>41</v>
      </c>
      <c r="P298" s="141">
        <f t="shared" si="11"/>
        <v>0</v>
      </c>
      <c r="Q298" s="141">
        <v>2.5000000000000001E-2</v>
      </c>
      <c r="R298" s="141">
        <f t="shared" si="12"/>
        <v>0.05</v>
      </c>
      <c r="S298" s="141">
        <v>0</v>
      </c>
      <c r="T298" s="142">
        <f t="shared" si="13"/>
        <v>0</v>
      </c>
      <c r="AR298" s="143" t="s">
        <v>148</v>
      </c>
      <c r="AT298" s="143" t="s">
        <v>236</v>
      </c>
      <c r="AU298" s="143" t="s">
        <v>86</v>
      </c>
      <c r="AY298" s="17" t="s">
        <v>126</v>
      </c>
      <c r="BE298" s="144">
        <f t="shared" si="14"/>
        <v>0</v>
      </c>
      <c r="BF298" s="144">
        <f t="shared" si="15"/>
        <v>0</v>
      </c>
      <c r="BG298" s="144">
        <f t="shared" si="16"/>
        <v>0</v>
      </c>
      <c r="BH298" s="144">
        <f t="shared" si="17"/>
        <v>0</v>
      </c>
      <c r="BI298" s="144">
        <f t="shared" si="18"/>
        <v>0</v>
      </c>
      <c r="BJ298" s="17" t="s">
        <v>84</v>
      </c>
      <c r="BK298" s="144">
        <f t="shared" si="19"/>
        <v>0</v>
      </c>
      <c r="BL298" s="17" t="s">
        <v>133</v>
      </c>
      <c r="BM298" s="143" t="s">
        <v>652</v>
      </c>
    </row>
    <row r="299" spans="2:65" s="1" customFormat="1" ht="16.5" customHeight="1">
      <c r="B299" s="32"/>
      <c r="C299" s="132" t="s">
        <v>288</v>
      </c>
      <c r="D299" s="132" t="s">
        <v>128</v>
      </c>
      <c r="E299" s="133" t="s">
        <v>653</v>
      </c>
      <c r="F299" s="134" t="s">
        <v>654</v>
      </c>
      <c r="G299" s="135" t="s">
        <v>159</v>
      </c>
      <c r="H299" s="136">
        <v>4.5</v>
      </c>
      <c r="I299" s="137"/>
      <c r="J299" s="138">
        <f t="shared" si="10"/>
        <v>0</v>
      </c>
      <c r="K299" s="134" t="s">
        <v>132</v>
      </c>
      <c r="L299" s="32"/>
      <c r="M299" s="139" t="s">
        <v>1</v>
      </c>
      <c r="N299" s="140" t="s">
        <v>41</v>
      </c>
      <c r="P299" s="141">
        <f t="shared" si="11"/>
        <v>0</v>
      </c>
      <c r="Q299" s="141">
        <v>0</v>
      </c>
      <c r="R299" s="141">
        <f t="shared" si="12"/>
        <v>0</v>
      </c>
      <c r="S299" s="141">
        <v>0</v>
      </c>
      <c r="T299" s="142">
        <f t="shared" si="13"/>
        <v>0</v>
      </c>
      <c r="AR299" s="143" t="s">
        <v>133</v>
      </c>
      <c r="AT299" s="143" t="s">
        <v>128</v>
      </c>
      <c r="AU299" s="143" t="s">
        <v>86</v>
      </c>
      <c r="AY299" s="17" t="s">
        <v>126</v>
      </c>
      <c r="BE299" s="144">
        <f t="shared" si="14"/>
        <v>0</v>
      </c>
      <c r="BF299" s="144">
        <f t="shared" si="15"/>
        <v>0</v>
      </c>
      <c r="BG299" s="144">
        <f t="shared" si="16"/>
        <v>0</v>
      </c>
      <c r="BH299" s="144">
        <f t="shared" si="17"/>
        <v>0</v>
      </c>
      <c r="BI299" s="144">
        <f t="shared" si="18"/>
        <v>0</v>
      </c>
      <c r="BJ299" s="17" t="s">
        <v>84</v>
      </c>
      <c r="BK299" s="144">
        <f t="shared" si="19"/>
        <v>0</v>
      </c>
      <c r="BL299" s="17" t="s">
        <v>133</v>
      </c>
      <c r="BM299" s="143" t="s">
        <v>400</v>
      </c>
    </row>
    <row r="300" spans="2:65" s="1" customFormat="1" ht="24.2" customHeight="1">
      <c r="B300" s="32"/>
      <c r="C300" s="132" t="s">
        <v>417</v>
      </c>
      <c r="D300" s="132" t="s">
        <v>128</v>
      </c>
      <c r="E300" s="133" t="s">
        <v>655</v>
      </c>
      <c r="F300" s="134" t="s">
        <v>656</v>
      </c>
      <c r="G300" s="135" t="s">
        <v>159</v>
      </c>
      <c r="H300" s="136">
        <v>4.5</v>
      </c>
      <c r="I300" s="137"/>
      <c r="J300" s="138">
        <f t="shared" si="10"/>
        <v>0</v>
      </c>
      <c r="K300" s="134" t="s">
        <v>132</v>
      </c>
      <c r="L300" s="32"/>
      <c r="M300" s="139" t="s">
        <v>1</v>
      </c>
      <c r="N300" s="140" t="s">
        <v>41</v>
      </c>
      <c r="P300" s="141">
        <f t="shared" si="11"/>
        <v>0</v>
      </c>
      <c r="Q300" s="141">
        <v>0</v>
      </c>
      <c r="R300" s="141">
        <f t="shared" si="12"/>
        <v>0</v>
      </c>
      <c r="S300" s="141">
        <v>0</v>
      </c>
      <c r="T300" s="142">
        <f t="shared" si="13"/>
        <v>0</v>
      </c>
      <c r="AR300" s="143" t="s">
        <v>133</v>
      </c>
      <c r="AT300" s="143" t="s">
        <v>128</v>
      </c>
      <c r="AU300" s="143" t="s">
        <v>86</v>
      </c>
      <c r="AY300" s="17" t="s">
        <v>126</v>
      </c>
      <c r="BE300" s="144">
        <f t="shared" si="14"/>
        <v>0</v>
      </c>
      <c r="BF300" s="144">
        <f t="shared" si="15"/>
        <v>0</v>
      </c>
      <c r="BG300" s="144">
        <f t="shared" si="16"/>
        <v>0</v>
      </c>
      <c r="BH300" s="144">
        <f t="shared" si="17"/>
        <v>0</v>
      </c>
      <c r="BI300" s="144">
        <f t="shared" si="18"/>
        <v>0</v>
      </c>
      <c r="BJ300" s="17" t="s">
        <v>84</v>
      </c>
      <c r="BK300" s="144">
        <f t="shared" si="19"/>
        <v>0</v>
      </c>
      <c r="BL300" s="17" t="s">
        <v>133</v>
      </c>
      <c r="BM300" s="143" t="s">
        <v>404</v>
      </c>
    </row>
    <row r="301" spans="2:65" s="1" customFormat="1" ht="21.75" customHeight="1">
      <c r="B301" s="32"/>
      <c r="C301" s="132" t="s">
        <v>292</v>
      </c>
      <c r="D301" s="132" t="s">
        <v>128</v>
      </c>
      <c r="E301" s="133" t="s">
        <v>657</v>
      </c>
      <c r="F301" s="134" t="s">
        <v>658</v>
      </c>
      <c r="G301" s="135" t="s">
        <v>159</v>
      </c>
      <c r="H301" s="136">
        <v>121.48</v>
      </c>
      <c r="I301" s="137"/>
      <c r="J301" s="138">
        <f t="shared" si="10"/>
        <v>0</v>
      </c>
      <c r="K301" s="134" t="s">
        <v>132</v>
      </c>
      <c r="L301" s="32"/>
      <c r="M301" s="139" t="s">
        <v>1</v>
      </c>
      <c r="N301" s="140" t="s">
        <v>41</v>
      </c>
      <c r="P301" s="141">
        <f t="shared" si="11"/>
        <v>0</v>
      </c>
      <c r="Q301" s="141">
        <v>0</v>
      </c>
      <c r="R301" s="141">
        <f t="shared" si="12"/>
        <v>0</v>
      </c>
      <c r="S301" s="141">
        <v>0</v>
      </c>
      <c r="T301" s="142">
        <f t="shared" si="13"/>
        <v>0</v>
      </c>
      <c r="AR301" s="143" t="s">
        <v>133</v>
      </c>
      <c r="AT301" s="143" t="s">
        <v>128</v>
      </c>
      <c r="AU301" s="143" t="s">
        <v>86</v>
      </c>
      <c r="AY301" s="17" t="s">
        <v>126</v>
      </c>
      <c r="BE301" s="144">
        <f t="shared" si="14"/>
        <v>0</v>
      </c>
      <c r="BF301" s="144">
        <f t="shared" si="15"/>
        <v>0</v>
      </c>
      <c r="BG301" s="144">
        <f t="shared" si="16"/>
        <v>0</v>
      </c>
      <c r="BH301" s="144">
        <f t="shared" si="17"/>
        <v>0</v>
      </c>
      <c r="BI301" s="144">
        <f t="shared" si="18"/>
        <v>0</v>
      </c>
      <c r="BJ301" s="17" t="s">
        <v>84</v>
      </c>
      <c r="BK301" s="144">
        <f t="shared" si="19"/>
        <v>0</v>
      </c>
      <c r="BL301" s="17" t="s">
        <v>133</v>
      </c>
      <c r="BM301" s="143" t="s">
        <v>409</v>
      </c>
    </row>
    <row r="302" spans="2:65" s="12" customFormat="1" ht="11.25">
      <c r="B302" s="145"/>
      <c r="D302" s="146" t="s">
        <v>134</v>
      </c>
      <c r="E302" s="147" t="s">
        <v>1</v>
      </c>
      <c r="F302" s="148" t="s">
        <v>659</v>
      </c>
      <c r="H302" s="149">
        <v>121.48</v>
      </c>
      <c r="I302" s="150"/>
      <c r="L302" s="145"/>
      <c r="M302" s="151"/>
      <c r="T302" s="152"/>
      <c r="AT302" s="147" t="s">
        <v>134</v>
      </c>
      <c r="AU302" s="147" t="s">
        <v>86</v>
      </c>
      <c r="AV302" s="12" t="s">
        <v>86</v>
      </c>
      <c r="AW302" s="12" t="s">
        <v>32</v>
      </c>
      <c r="AX302" s="12" t="s">
        <v>76</v>
      </c>
      <c r="AY302" s="147" t="s">
        <v>126</v>
      </c>
    </row>
    <row r="303" spans="2:65" s="13" customFormat="1" ht="11.25">
      <c r="B303" s="153"/>
      <c r="D303" s="146" t="s">
        <v>134</v>
      </c>
      <c r="E303" s="154" t="s">
        <v>1</v>
      </c>
      <c r="F303" s="155" t="s">
        <v>136</v>
      </c>
      <c r="H303" s="156">
        <v>121.48</v>
      </c>
      <c r="I303" s="157"/>
      <c r="L303" s="153"/>
      <c r="M303" s="158"/>
      <c r="T303" s="159"/>
      <c r="AT303" s="154" t="s">
        <v>134</v>
      </c>
      <c r="AU303" s="154" t="s">
        <v>86</v>
      </c>
      <c r="AV303" s="13" t="s">
        <v>133</v>
      </c>
      <c r="AW303" s="13" t="s">
        <v>32</v>
      </c>
      <c r="AX303" s="13" t="s">
        <v>84</v>
      </c>
      <c r="AY303" s="154" t="s">
        <v>126</v>
      </c>
    </row>
    <row r="304" spans="2:65" s="1" customFormat="1" ht="24.2" customHeight="1">
      <c r="B304" s="32"/>
      <c r="C304" s="132" t="s">
        <v>425</v>
      </c>
      <c r="D304" s="132" t="s">
        <v>128</v>
      </c>
      <c r="E304" s="133" t="s">
        <v>660</v>
      </c>
      <c r="F304" s="134" t="s">
        <v>661</v>
      </c>
      <c r="G304" s="135" t="s">
        <v>159</v>
      </c>
      <c r="H304" s="136">
        <v>121.48</v>
      </c>
      <c r="I304" s="137"/>
      <c r="J304" s="138">
        <f t="shared" ref="J304:J316" si="20">ROUND(I304*H304,2)</f>
        <v>0</v>
      </c>
      <c r="K304" s="134" t="s">
        <v>132</v>
      </c>
      <c r="L304" s="32"/>
      <c r="M304" s="139" t="s">
        <v>1</v>
      </c>
      <c r="N304" s="140" t="s">
        <v>41</v>
      </c>
      <c r="P304" s="141">
        <f t="shared" ref="P304:P316" si="21">O304*H304</f>
        <v>0</v>
      </c>
      <c r="Q304" s="141">
        <v>0</v>
      </c>
      <c r="R304" s="141">
        <f t="shared" ref="R304:R316" si="22">Q304*H304</f>
        <v>0</v>
      </c>
      <c r="S304" s="141">
        <v>0</v>
      </c>
      <c r="T304" s="142">
        <f t="shared" ref="T304:T316" si="23">S304*H304</f>
        <v>0</v>
      </c>
      <c r="AR304" s="143" t="s">
        <v>133</v>
      </c>
      <c r="AT304" s="143" t="s">
        <v>128</v>
      </c>
      <c r="AU304" s="143" t="s">
        <v>86</v>
      </c>
      <c r="AY304" s="17" t="s">
        <v>126</v>
      </c>
      <c r="BE304" s="144">
        <f t="shared" ref="BE304:BE316" si="24">IF(N304="základní",J304,0)</f>
        <v>0</v>
      </c>
      <c r="BF304" s="144">
        <f t="shared" ref="BF304:BF316" si="25">IF(N304="snížená",J304,0)</f>
        <v>0</v>
      </c>
      <c r="BG304" s="144">
        <f t="shared" ref="BG304:BG316" si="26">IF(N304="zákl. přenesená",J304,0)</f>
        <v>0</v>
      </c>
      <c r="BH304" s="144">
        <f t="shared" ref="BH304:BH316" si="27">IF(N304="sníž. přenesená",J304,0)</f>
        <v>0</v>
      </c>
      <c r="BI304" s="144">
        <f t="shared" ref="BI304:BI316" si="28">IF(N304="nulová",J304,0)</f>
        <v>0</v>
      </c>
      <c r="BJ304" s="17" t="s">
        <v>84</v>
      </c>
      <c r="BK304" s="144">
        <f t="shared" ref="BK304:BK316" si="29">ROUND(I304*H304,2)</f>
        <v>0</v>
      </c>
      <c r="BL304" s="17" t="s">
        <v>133</v>
      </c>
      <c r="BM304" s="143" t="s">
        <v>413</v>
      </c>
    </row>
    <row r="305" spans="2:65" s="1" customFormat="1" ht="24.2" customHeight="1">
      <c r="B305" s="32"/>
      <c r="C305" s="132" t="s">
        <v>295</v>
      </c>
      <c r="D305" s="132" t="s">
        <v>128</v>
      </c>
      <c r="E305" s="133" t="s">
        <v>662</v>
      </c>
      <c r="F305" s="134" t="s">
        <v>663</v>
      </c>
      <c r="G305" s="135" t="s">
        <v>277</v>
      </c>
      <c r="H305" s="136">
        <v>6</v>
      </c>
      <c r="I305" s="137"/>
      <c r="J305" s="138">
        <f t="shared" si="20"/>
        <v>0</v>
      </c>
      <c r="K305" s="134" t="s">
        <v>132</v>
      </c>
      <c r="L305" s="32"/>
      <c r="M305" s="139" t="s">
        <v>1</v>
      </c>
      <c r="N305" s="140" t="s">
        <v>41</v>
      </c>
      <c r="P305" s="141">
        <f t="shared" si="21"/>
        <v>0</v>
      </c>
      <c r="Q305" s="141">
        <v>0</v>
      </c>
      <c r="R305" s="141">
        <f t="shared" si="22"/>
        <v>0</v>
      </c>
      <c r="S305" s="141">
        <v>0</v>
      </c>
      <c r="T305" s="142">
        <f t="shared" si="23"/>
        <v>0</v>
      </c>
      <c r="AR305" s="143" t="s">
        <v>133</v>
      </c>
      <c r="AT305" s="143" t="s">
        <v>128</v>
      </c>
      <c r="AU305" s="143" t="s">
        <v>86</v>
      </c>
      <c r="AY305" s="17" t="s">
        <v>126</v>
      </c>
      <c r="BE305" s="144">
        <f t="shared" si="24"/>
        <v>0</v>
      </c>
      <c r="BF305" s="144">
        <f t="shared" si="25"/>
        <v>0</v>
      </c>
      <c r="BG305" s="144">
        <f t="shared" si="26"/>
        <v>0</v>
      </c>
      <c r="BH305" s="144">
        <f t="shared" si="27"/>
        <v>0</v>
      </c>
      <c r="BI305" s="144">
        <f t="shared" si="28"/>
        <v>0</v>
      </c>
      <c r="BJ305" s="17" t="s">
        <v>84</v>
      </c>
      <c r="BK305" s="144">
        <f t="shared" si="29"/>
        <v>0</v>
      </c>
      <c r="BL305" s="17" t="s">
        <v>133</v>
      </c>
      <c r="BM305" s="143" t="s">
        <v>416</v>
      </c>
    </row>
    <row r="306" spans="2:65" s="1" customFormat="1" ht="24.2" customHeight="1">
      <c r="B306" s="32"/>
      <c r="C306" s="132" t="s">
        <v>433</v>
      </c>
      <c r="D306" s="132" t="s">
        <v>128</v>
      </c>
      <c r="E306" s="133" t="s">
        <v>664</v>
      </c>
      <c r="F306" s="134" t="s">
        <v>665</v>
      </c>
      <c r="G306" s="135" t="s">
        <v>277</v>
      </c>
      <c r="H306" s="136">
        <v>10</v>
      </c>
      <c r="I306" s="137"/>
      <c r="J306" s="138">
        <f t="shared" si="20"/>
        <v>0</v>
      </c>
      <c r="K306" s="134" t="s">
        <v>132</v>
      </c>
      <c r="L306" s="32"/>
      <c r="M306" s="139" t="s">
        <v>1</v>
      </c>
      <c r="N306" s="140" t="s">
        <v>41</v>
      </c>
      <c r="P306" s="141">
        <f t="shared" si="21"/>
        <v>0</v>
      </c>
      <c r="Q306" s="141">
        <v>0</v>
      </c>
      <c r="R306" s="141">
        <f t="shared" si="22"/>
        <v>0</v>
      </c>
      <c r="S306" s="141">
        <v>0</v>
      </c>
      <c r="T306" s="142">
        <f t="shared" si="23"/>
        <v>0</v>
      </c>
      <c r="AR306" s="143" t="s">
        <v>133</v>
      </c>
      <c r="AT306" s="143" t="s">
        <v>128</v>
      </c>
      <c r="AU306" s="143" t="s">
        <v>86</v>
      </c>
      <c r="AY306" s="17" t="s">
        <v>126</v>
      </c>
      <c r="BE306" s="144">
        <f t="shared" si="24"/>
        <v>0</v>
      </c>
      <c r="BF306" s="144">
        <f t="shared" si="25"/>
        <v>0</v>
      </c>
      <c r="BG306" s="144">
        <f t="shared" si="26"/>
        <v>0</v>
      </c>
      <c r="BH306" s="144">
        <f t="shared" si="27"/>
        <v>0</v>
      </c>
      <c r="BI306" s="144">
        <f t="shared" si="28"/>
        <v>0</v>
      </c>
      <c r="BJ306" s="17" t="s">
        <v>84</v>
      </c>
      <c r="BK306" s="144">
        <f t="shared" si="29"/>
        <v>0</v>
      </c>
      <c r="BL306" s="17" t="s">
        <v>133</v>
      </c>
      <c r="BM306" s="143" t="s">
        <v>420</v>
      </c>
    </row>
    <row r="307" spans="2:65" s="1" customFormat="1" ht="16.5" customHeight="1">
      <c r="B307" s="32"/>
      <c r="C307" s="167" t="s">
        <v>299</v>
      </c>
      <c r="D307" s="167" t="s">
        <v>236</v>
      </c>
      <c r="E307" s="168" t="s">
        <v>666</v>
      </c>
      <c r="F307" s="169" t="s">
        <v>667</v>
      </c>
      <c r="G307" s="170" t="s">
        <v>277</v>
      </c>
      <c r="H307" s="171">
        <v>10</v>
      </c>
      <c r="I307" s="172"/>
      <c r="J307" s="173">
        <f t="shared" si="20"/>
        <v>0</v>
      </c>
      <c r="K307" s="169" t="s">
        <v>132</v>
      </c>
      <c r="L307" s="174"/>
      <c r="M307" s="175" t="s">
        <v>1</v>
      </c>
      <c r="N307" s="176" t="s">
        <v>41</v>
      </c>
      <c r="P307" s="141">
        <f t="shared" si="21"/>
        <v>0</v>
      </c>
      <c r="Q307" s="141">
        <v>0</v>
      </c>
      <c r="R307" s="141">
        <f t="shared" si="22"/>
        <v>0</v>
      </c>
      <c r="S307" s="141">
        <v>0</v>
      </c>
      <c r="T307" s="142">
        <f t="shared" si="23"/>
        <v>0</v>
      </c>
      <c r="AR307" s="143" t="s">
        <v>148</v>
      </c>
      <c r="AT307" s="143" t="s">
        <v>236</v>
      </c>
      <c r="AU307" s="143" t="s">
        <v>86</v>
      </c>
      <c r="AY307" s="17" t="s">
        <v>126</v>
      </c>
      <c r="BE307" s="144">
        <f t="shared" si="24"/>
        <v>0</v>
      </c>
      <c r="BF307" s="144">
        <f t="shared" si="25"/>
        <v>0</v>
      </c>
      <c r="BG307" s="144">
        <f t="shared" si="26"/>
        <v>0</v>
      </c>
      <c r="BH307" s="144">
        <f t="shared" si="27"/>
        <v>0</v>
      </c>
      <c r="BI307" s="144">
        <f t="shared" si="28"/>
        <v>0</v>
      </c>
      <c r="BJ307" s="17" t="s">
        <v>84</v>
      </c>
      <c r="BK307" s="144">
        <f t="shared" si="29"/>
        <v>0</v>
      </c>
      <c r="BL307" s="17" t="s">
        <v>133</v>
      </c>
      <c r="BM307" s="143" t="s">
        <v>424</v>
      </c>
    </row>
    <row r="308" spans="2:65" s="1" customFormat="1" ht="24.2" customHeight="1">
      <c r="B308" s="32"/>
      <c r="C308" s="167" t="s">
        <v>441</v>
      </c>
      <c r="D308" s="167" t="s">
        <v>236</v>
      </c>
      <c r="E308" s="168" t="s">
        <v>668</v>
      </c>
      <c r="F308" s="169" t="s">
        <v>669</v>
      </c>
      <c r="G308" s="170" t="s">
        <v>277</v>
      </c>
      <c r="H308" s="171">
        <v>10</v>
      </c>
      <c r="I308" s="172"/>
      <c r="J308" s="173">
        <f t="shared" si="20"/>
        <v>0</v>
      </c>
      <c r="K308" s="169" t="s">
        <v>132</v>
      </c>
      <c r="L308" s="174"/>
      <c r="M308" s="175" t="s">
        <v>1</v>
      </c>
      <c r="N308" s="176" t="s">
        <v>41</v>
      </c>
      <c r="P308" s="141">
        <f t="shared" si="21"/>
        <v>0</v>
      </c>
      <c r="Q308" s="141">
        <v>0</v>
      </c>
      <c r="R308" s="141">
        <f t="shared" si="22"/>
        <v>0</v>
      </c>
      <c r="S308" s="141">
        <v>0</v>
      </c>
      <c r="T308" s="142">
        <f t="shared" si="23"/>
        <v>0</v>
      </c>
      <c r="AR308" s="143" t="s">
        <v>148</v>
      </c>
      <c r="AT308" s="143" t="s">
        <v>236</v>
      </c>
      <c r="AU308" s="143" t="s">
        <v>86</v>
      </c>
      <c r="AY308" s="17" t="s">
        <v>126</v>
      </c>
      <c r="BE308" s="144">
        <f t="shared" si="24"/>
        <v>0</v>
      </c>
      <c r="BF308" s="144">
        <f t="shared" si="25"/>
        <v>0</v>
      </c>
      <c r="BG308" s="144">
        <f t="shared" si="26"/>
        <v>0</v>
      </c>
      <c r="BH308" s="144">
        <f t="shared" si="27"/>
        <v>0</v>
      </c>
      <c r="BI308" s="144">
        <f t="shared" si="28"/>
        <v>0</v>
      </c>
      <c r="BJ308" s="17" t="s">
        <v>84</v>
      </c>
      <c r="BK308" s="144">
        <f t="shared" si="29"/>
        <v>0</v>
      </c>
      <c r="BL308" s="17" t="s">
        <v>133</v>
      </c>
      <c r="BM308" s="143" t="s">
        <v>428</v>
      </c>
    </row>
    <row r="309" spans="2:65" s="1" customFormat="1" ht="24.2" customHeight="1">
      <c r="B309" s="32"/>
      <c r="C309" s="132" t="s">
        <v>304</v>
      </c>
      <c r="D309" s="132" t="s">
        <v>128</v>
      </c>
      <c r="E309" s="133" t="s">
        <v>670</v>
      </c>
      <c r="F309" s="134" t="s">
        <v>671</v>
      </c>
      <c r="G309" s="135" t="s">
        <v>277</v>
      </c>
      <c r="H309" s="136">
        <v>6</v>
      </c>
      <c r="I309" s="137"/>
      <c r="J309" s="138">
        <f t="shared" si="20"/>
        <v>0</v>
      </c>
      <c r="K309" s="134" t="s">
        <v>132</v>
      </c>
      <c r="L309" s="32"/>
      <c r="M309" s="139" t="s">
        <v>1</v>
      </c>
      <c r="N309" s="140" t="s">
        <v>41</v>
      </c>
      <c r="P309" s="141">
        <f t="shared" si="21"/>
        <v>0</v>
      </c>
      <c r="Q309" s="141">
        <v>0</v>
      </c>
      <c r="R309" s="141">
        <f t="shared" si="22"/>
        <v>0</v>
      </c>
      <c r="S309" s="141">
        <v>0</v>
      </c>
      <c r="T309" s="142">
        <f t="shared" si="23"/>
        <v>0</v>
      </c>
      <c r="AR309" s="143" t="s">
        <v>133</v>
      </c>
      <c r="AT309" s="143" t="s">
        <v>128</v>
      </c>
      <c r="AU309" s="143" t="s">
        <v>86</v>
      </c>
      <c r="AY309" s="17" t="s">
        <v>126</v>
      </c>
      <c r="BE309" s="144">
        <f t="shared" si="24"/>
        <v>0</v>
      </c>
      <c r="BF309" s="144">
        <f t="shared" si="25"/>
        <v>0</v>
      </c>
      <c r="BG309" s="144">
        <f t="shared" si="26"/>
        <v>0</v>
      </c>
      <c r="BH309" s="144">
        <f t="shared" si="27"/>
        <v>0</v>
      </c>
      <c r="BI309" s="144">
        <f t="shared" si="28"/>
        <v>0</v>
      </c>
      <c r="BJ309" s="17" t="s">
        <v>84</v>
      </c>
      <c r="BK309" s="144">
        <f t="shared" si="29"/>
        <v>0</v>
      </c>
      <c r="BL309" s="17" t="s">
        <v>133</v>
      </c>
      <c r="BM309" s="143" t="s">
        <v>431</v>
      </c>
    </row>
    <row r="310" spans="2:65" s="1" customFormat="1" ht="33" customHeight="1">
      <c r="B310" s="32"/>
      <c r="C310" s="167" t="s">
        <v>448</v>
      </c>
      <c r="D310" s="167" t="s">
        <v>236</v>
      </c>
      <c r="E310" s="168" t="s">
        <v>672</v>
      </c>
      <c r="F310" s="169" t="s">
        <v>673</v>
      </c>
      <c r="G310" s="170" t="s">
        <v>277</v>
      </c>
      <c r="H310" s="171">
        <v>6</v>
      </c>
      <c r="I310" s="172"/>
      <c r="J310" s="173">
        <f t="shared" si="20"/>
        <v>0</v>
      </c>
      <c r="K310" s="169" t="s">
        <v>1</v>
      </c>
      <c r="L310" s="174"/>
      <c r="M310" s="175" t="s">
        <v>1</v>
      </c>
      <c r="N310" s="176" t="s">
        <v>41</v>
      </c>
      <c r="P310" s="141">
        <f t="shared" si="21"/>
        <v>0</v>
      </c>
      <c r="Q310" s="141">
        <v>0</v>
      </c>
      <c r="R310" s="141">
        <f t="shared" si="22"/>
        <v>0</v>
      </c>
      <c r="S310" s="141">
        <v>0</v>
      </c>
      <c r="T310" s="142">
        <f t="shared" si="23"/>
        <v>0</v>
      </c>
      <c r="AR310" s="143" t="s">
        <v>148</v>
      </c>
      <c r="AT310" s="143" t="s">
        <v>236</v>
      </c>
      <c r="AU310" s="143" t="s">
        <v>86</v>
      </c>
      <c r="AY310" s="17" t="s">
        <v>126</v>
      </c>
      <c r="BE310" s="144">
        <f t="shared" si="24"/>
        <v>0</v>
      </c>
      <c r="BF310" s="144">
        <f t="shared" si="25"/>
        <v>0</v>
      </c>
      <c r="BG310" s="144">
        <f t="shared" si="26"/>
        <v>0</v>
      </c>
      <c r="BH310" s="144">
        <f t="shared" si="27"/>
        <v>0</v>
      </c>
      <c r="BI310" s="144">
        <f t="shared" si="28"/>
        <v>0</v>
      </c>
      <c r="BJ310" s="17" t="s">
        <v>84</v>
      </c>
      <c r="BK310" s="144">
        <f t="shared" si="29"/>
        <v>0</v>
      </c>
      <c r="BL310" s="17" t="s">
        <v>133</v>
      </c>
      <c r="BM310" s="143" t="s">
        <v>436</v>
      </c>
    </row>
    <row r="311" spans="2:65" s="1" customFormat="1" ht="24.2" customHeight="1">
      <c r="B311" s="32"/>
      <c r="C311" s="167" t="s">
        <v>308</v>
      </c>
      <c r="D311" s="167" t="s">
        <v>236</v>
      </c>
      <c r="E311" s="168" t="s">
        <v>674</v>
      </c>
      <c r="F311" s="169" t="s">
        <v>675</v>
      </c>
      <c r="G311" s="170" t="s">
        <v>277</v>
      </c>
      <c r="H311" s="171">
        <v>6</v>
      </c>
      <c r="I311" s="172"/>
      <c r="J311" s="173">
        <f t="shared" si="20"/>
        <v>0</v>
      </c>
      <c r="K311" s="169" t="s">
        <v>132</v>
      </c>
      <c r="L311" s="174"/>
      <c r="M311" s="175" t="s">
        <v>1</v>
      </c>
      <c r="N311" s="176" t="s">
        <v>41</v>
      </c>
      <c r="P311" s="141">
        <f t="shared" si="21"/>
        <v>0</v>
      </c>
      <c r="Q311" s="141">
        <v>0</v>
      </c>
      <c r="R311" s="141">
        <f t="shared" si="22"/>
        <v>0</v>
      </c>
      <c r="S311" s="141">
        <v>0</v>
      </c>
      <c r="T311" s="142">
        <f t="shared" si="23"/>
        <v>0</v>
      </c>
      <c r="AR311" s="143" t="s">
        <v>148</v>
      </c>
      <c r="AT311" s="143" t="s">
        <v>236</v>
      </c>
      <c r="AU311" s="143" t="s">
        <v>86</v>
      </c>
      <c r="AY311" s="17" t="s">
        <v>126</v>
      </c>
      <c r="BE311" s="144">
        <f t="shared" si="24"/>
        <v>0</v>
      </c>
      <c r="BF311" s="144">
        <f t="shared" si="25"/>
        <v>0</v>
      </c>
      <c r="BG311" s="144">
        <f t="shared" si="26"/>
        <v>0</v>
      </c>
      <c r="BH311" s="144">
        <f t="shared" si="27"/>
        <v>0</v>
      </c>
      <c r="BI311" s="144">
        <f t="shared" si="28"/>
        <v>0</v>
      </c>
      <c r="BJ311" s="17" t="s">
        <v>84</v>
      </c>
      <c r="BK311" s="144">
        <f t="shared" si="29"/>
        <v>0</v>
      </c>
      <c r="BL311" s="17" t="s">
        <v>133</v>
      </c>
      <c r="BM311" s="143" t="s">
        <v>439</v>
      </c>
    </row>
    <row r="312" spans="2:65" s="1" customFormat="1" ht="24.2" customHeight="1">
      <c r="B312" s="32"/>
      <c r="C312" s="132" t="s">
        <v>456</v>
      </c>
      <c r="D312" s="132" t="s">
        <v>128</v>
      </c>
      <c r="E312" s="133" t="s">
        <v>676</v>
      </c>
      <c r="F312" s="134" t="s">
        <v>677</v>
      </c>
      <c r="G312" s="135" t="s">
        <v>277</v>
      </c>
      <c r="H312" s="136">
        <v>1</v>
      </c>
      <c r="I312" s="137"/>
      <c r="J312" s="138">
        <f t="shared" si="20"/>
        <v>0</v>
      </c>
      <c r="K312" s="134" t="s">
        <v>132</v>
      </c>
      <c r="L312" s="32"/>
      <c r="M312" s="139" t="s">
        <v>1</v>
      </c>
      <c r="N312" s="140" t="s">
        <v>41</v>
      </c>
      <c r="P312" s="141">
        <f t="shared" si="21"/>
        <v>0</v>
      </c>
      <c r="Q312" s="141">
        <v>0</v>
      </c>
      <c r="R312" s="141">
        <f t="shared" si="22"/>
        <v>0</v>
      </c>
      <c r="S312" s="141">
        <v>0</v>
      </c>
      <c r="T312" s="142">
        <f t="shared" si="23"/>
        <v>0</v>
      </c>
      <c r="AR312" s="143" t="s">
        <v>133</v>
      </c>
      <c r="AT312" s="143" t="s">
        <v>128</v>
      </c>
      <c r="AU312" s="143" t="s">
        <v>86</v>
      </c>
      <c r="AY312" s="17" t="s">
        <v>126</v>
      </c>
      <c r="BE312" s="144">
        <f t="shared" si="24"/>
        <v>0</v>
      </c>
      <c r="BF312" s="144">
        <f t="shared" si="25"/>
        <v>0</v>
      </c>
      <c r="BG312" s="144">
        <f t="shared" si="26"/>
        <v>0</v>
      </c>
      <c r="BH312" s="144">
        <f t="shared" si="27"/>
        <v>0</v>
      </c>
      <c r="BI312" s="144">
        <f t="shared" si="28"/>
        <v>0</v>
      </c>
      <c r="BJ312" s="17" t="s">
        <v>84</v>
      </c>
      <c r="BK312" s="144">
        <f t="shared" si="29"/>
        <v>0</v>
      </c>
      <c r="BL312" s="17" t="s">
        <v>133</v>
      </c>
      <c r="BM312" s="143" t="s">
        <v>444</v>
      </c>
    </row>
    <row r="313" spans="2:65" s="1" customFormat="1" ht="16.5" customHeight="1">
      <c r="B313" s="32"/>
      <c r="C313" s="167" t="s">
        <v>311</v>
      </c>
      <c r="D313" s="167" t="s">
        <v>236</v>
      </c>
      <c r="E313" s="168" t="s">
        <v>678</v>
      </c>
      <c r="F313" s="169" t="s">
        <v>679</v>
      </c>
      <c r="G313" s="170" t="s">
        <v>277</v>
      </c>
      <c r="H313" s="171">
        <v>1</v>
      </c>
      <c r="I313" s="172"/>
      <c r="J313" s="173">
        <f t="shared" si="20"/>
        <v>0</v>
      </c>
      <c r="K313" s="169" t="s">
        <v>1</v>
      </c>
      <c r="L313" s="174"/>
      <c r="M313" s="175" t="s">
        <v>1</v>
      </c>
      <c r="N313" s="176" t="s">
        <v>41</v>
      </c>
      <c r="P313" s="141">
        <f t="shared" si="21"/>
        <v>0</v>
      </c>
      <c r="Q313" s="141">
        <v>0</v>
      </c>
      <c r="R313" s="141">
        <f t="shared" si="22"/>
        <v>0</v>
      </c>
      <c r="S313" s="141">
        <v>0</v>
      </c>
      <c r="T313" s="142">
        <f t="shared" si="23"/>
        <v>0</v>
      </c>
      <c r="AR313" s="143" t="s">
        <v>148</v>
      </c>
      <c r="AT313" s="143" t="s">
        <v>236</v>
      </c>
      <c r="AU313" s="143" t="s">
        <v>86</v>
      </c>
      <c r="AY313" s="17" t="s">
        <v>126</v>
      </c>
      <c r="BE313" s="144">
        <f t="shared" si="24"/>
        <v>0</v>
      </c>
      <c r="BF313" s="144">
        <f t="shared" si="25"/>
        <v>0</v>
      </c>
      <c r="BG313" s="144">
        <f t="shared" si="26"/>
        <v>0</v>
      </c>
      <c r="BH313" s="144">
        <f t="shared" si="27"/>
        <v>0</v>
      </c>
      <c r="BI313" s="144">
        <f t="shared" si="28"/>
        <v>0</v>
      </c>
      <c r="BJ313" s="17" t="s">
        <v>84</v>
      </c>
      <c r="BK313" s="144">
        <f t="shared" si="29"/>
        <v>0</v>
      </c>
      <c r="BL313" s="17" t="s">
        <v>133</v>
      </c>
      <c r="BM313" s="143" t="s">
        <v>447</v>
      </c>
    </row>
    <row r="314" spans="2:65" s="1" customFormat="1" ht="24.2" customHeight="1">
      <c r="B314" s="32"/>
      <c r="C314" s="167" t="s">
        <v>463</v>
      </c>
      <c r="D314" s="167" t="s">
        <v>236</v>
      </c>
      <c r="E314" s="168" t="s">
        <v>680</v>
      </c>
      <c r="F314" s="169" t="s">
        <v>681</v>
      </c>
      <c r="G314" s="170" t="s">
        <v>277</v>
      </c>
      <c r="H314" s="171">
        <v>1</v>
      </c>
      <c r="I314" s="172"/>
      <c r="J314" s="173">
        <f t="shared" si="20"/>
        <v>0</v>
      </c>
      <c r="K314" s="169" t="s">
        <v>132</v>
      </c>
      <c r="L314" s="174"/>
      <c r="M314" s="175" t="s">
        <v>1</v>
      </c>
      <c r="N314" s="176" t="s">
        <v>41</v>
      </c>
      <c r="P314" s="141">
        <f t="shared" si="21"/>
        <v>0</v>
      </c>
      <c r="Q314" s="141">
        <v>0</v>
      </c>
      <c r="R314" s="141">
        <f t="shared" si="22"/>
        <v>0</v>
      </c>
      <c r="S314" s="141">
        <v>0</v>
      </c>
      <c r="T314" s="142">
        <f t="shared" si="23"/>
        <v>0</v>
      </c>
      <c r="AR314" s="143" t="s">
        <v>148</v>
      </c>
      <c r="AT314" s="143" t="s">
        <v>236</v>
      </c>
      <c r="AU314" s="143" t="s">
        <v>86</v>
      </c>
      <c r="AY314" s="17" t="s">
        <v>126</v>
      </c>
      <c r="BE314" s="144">
        <f t="shared" si="24"/>
        <v>0</v>
      </c>
      <c r="BF314" s="144">
        <f t="shared" si="25"/>
        <v>0</v>
      </c>
      <c r="BG314" s="144">
        <f t="shared" si="26"/>
        <v>0</v>
      </c>
      <c r="BH314" s="144">
        <f t="shared" si="27"/>
        <v>0</v>
      </c>
      <c r="BI314" s="144">
        <f t="shared" si="28"/>
        <v>0</v>
      </c>
      <c r="BJ314" s="17" t="s">
        <v>84</v>
      </c>
      <c r="BK314" s="144">
        <f t="shared" si="29"/>
        <v>0</v>
      </c>
      <c r="BL314" s="17" t="s">
        <v>133</v>
      </c>
      <c r="BM314" s="143" t="s">
        <v>451</v>
      </c>
    </row>
    <row r="315" spans="2:65" s="1" customFormat="1" ht="16.5" customHeight="1">
      <c r="B315" s="32"/>
      <c r="C315" s="132" t="s">
        <v>315</v>
      </c>
      <c r="D315" s="132" t="s">
        <v>128</v>
      </c>
      <c r="E315" s="133" t="s">
        <v>682</v>
      </c>
      <c r="F315" s="134" t="s">
        <v>683</v>
      </c>
      <c r="G315" s="135" t="s">
        <v>159</v>
      </c>
      <c r="H315" s="136">
        <v>130</v>
      </c>
      <c r="I315" s="137"/>
      <c r="J315" s="138">
        <f t="shared" si="20"/>
        <v>0</v>
      </c>
      <c r="K315" s="134" t="s">
        <v>132</v>
      </c>
      <c r="L315" s="32"/>
      <c r="M315" s="139" t="s">
        <v>1</v>
      </c>
      <c r="N315" s="140" t="s">
        <v>41</v>
      </c>
      <c r="P315" s="141">
        <f t="shared" si="21"/>
        <v>0</v>
      </c>
      <c r="Q315" s="141">
        <v>0</v>
      </c>
      <c r="R315" s="141">
        <f t="shared" si="22"/>
        <v>0</v>
      </c>
      <c r="S315" s="141">
        <v>0</v>
      </c>
      <c r="T315" s="142">
        <f t="shared" si="23"/>
        <v>0</v>
      </c>
      <c r="AR315" s="143" t="s">
        <v>133</v>
      </c>
      <c r="AT315" s="143" t="s">
        <v>128</v>
      </c>
      <c r="AU315" s="143" t="s">
        <v>86</v>
      </c>
      <c r="AY315" s="17" t="s">
        <v>126</v>
      </c>
      <c r="BE315" s="144">
        <f t="shared" si="24"/>
        <v>0</v>
      </c>
      <c r="BF315" s="144">
        <f t="shared" si="25"/>
        <v>0</v>
      </c>
      <c r="BG315" s="144">
        <f t="shared" si="26"/>
        <v>0</v>
      </c>
      <c r="BH315" s="144">
        <f t="shared" si="27"/>
        <v>0</v>
      </c>
      <c r="BI315" s="144">
        <f t="shared" si="28"/>
        <v>0</v>
      </c>
      <c r="BJ315" s="17" t="s">
        <v>84</v>
      </c>
      <c r="BK315" s="144">
        <f t="shared" si="29"/>
        <v>0</v>
      </c>
      <c r="BL315" s="17" t="s">
        <v>133</v>
      </c>
      <c r="BM315" s="143" t="s">
        <v>455</v>
      </c>
    </row>
    <row r="316" spans="2:65" s="1" customFormat="1" ht="24.2" customHeight="1">
      <c r="B316" s="32"/>
      <c r="C316" s="132" t="s">
        <v>473</v>
      </c>
      <c r="D316" s="132" t="s">
        <v>128</v>
      </c>
      <c r="E316" s="133" t="s">
        <v>684</v>
      </c>
      <c r="F316" s="134" t="s">
        <v>685</v>
      </c>
      <c r="G316" s="135" t="s">
        <v>159</v>
      </c>
      <c r="H316" s="136">
        <v>125.98</v>
      </c>
      <c r="I316" s="137"/>
      <c r="J316" s="138">
        <f t="shared" si="20"/>
        <v>0</v>
      </c>
      <c r="K316" s="134" t="s">
        <v>132</v>
      </c>
      <c r="L316" s="32"/>
      <c r="M316" s="139" t="s">
        <v>1</v>
      </c>
      <c r="N316" s="140" t="s">
        <v>41</v>
      </c>
      <c r="P316" s="141">
        <f t="shared" si="21"/>
        <v>0</v>
      </c>
      <c r="Q316" s="141">
        <v>0</v>
      </c>
      <c r="R316" s="141">
        <f t="shared" si="22"/>
        <v>0</v>
      </c>
      <c r="S316" s="141">
        <v>0</v>
      </c>
      <c r="T316" s="142">
        <f t="shared" si="23"/>
        <v>0</v>
      </c>
      <c r="AR316" s="143" t="s">
        <v>133</v>
      </c>
      <c r="AT316" s="143" t="s">
        <v>128</v>
      </c>
      <c r="AU316" s="143" t="s">
        <v>86</v>
      </c>
      <c r="AY316" s="17" t="s">
        <v>126</v>
      </c>
      <c r="BE316" s="144">
        <f t="shared" si="24"/>
        <v>0</v>
      </c>
      <c r="BF316" s="144">
        <f t="shared" si="25"/>
        <v>0</v>
      </c>
      <c r="BG316" s="144">
        <f t="shared" si="26"/>
        <v>0</v>
      </c>
      <c r="BH316" s="144">
        <f t="shared" si="27"/>
        <v>0</v>
      </c>
      <c r="BI316" s="144">
        <f t="shared" si="28"/>
        <v>0</v>
      </c>
      <c r="BJ316" s="17" t="s">
        <v>84</v>
      </c>
      <c r="BK316" s="144">
        <f t="shared" si="29"/>
        <v>0</v>
      </c>
      <c r="BL316" s="17" t="s">
        <v>133</v>
      </c>
      <c r="BM316" s="143" t="s">
        <v>459</v>
      </c>
    </row>
    <row r="317" spans="2:65" s="12" customFormat="1" ht="11.25">
      <c r="B317" s="145"/>
      <c r="D317" s="146" t="s">
        <v>134</v>
      </c>
      <c r="E317" s="147" t="s">
        <v>1</v>
      </c>
      <c r="F317" s="148" t="s">
        <v>551</v>
      </c>
      <c r="H317" s="149">
        <v>125.98</v>
      </c>
      <c r="I317" s="150"/>
      <c r="L317" s="145"/>
      <c r="M317" s="151"/>
      <c r="T317" s="152"/>
      <c r="AT317" s="147" t="s">
        <v>134</v>
      </c>
      <c r="AU317" s="147" t="s">
        <v>86</v>
      </c>
      <c r="AV317" s="12" t="s">
        <v>86</v>
      </c>
      <c r="AW317" s="12" t="s">
        <v>32</v>
      </c>
      <c r="AX317" s="12" t="s">
        <v>76</v>
      </c>
      <c r="AY317" s="147" t="s">
        <v>126</v>
      </c>
    </row>
    <row r="318" spans="2:65" s="13" customFormat="1" ht="11.25">
      <c r="B318" s="153"/>
      <c r="D318" s="146" t="s">
        <v>134</v>
      </c>
      <c r="E318" s="154" t="s">
        <v>1</v>
      </c>
      <c r="F318" s="155" t="s">
        <v>136</v>
      </c>
      <c r="H318" s="156">
        <v>125.98</v>
      </c>
      <c r="I318" s="157"/>
      <c r="L318" s="153"/>
      <c r="M318" s="158"/>
      <c r="T318" s="159"/>
      <c r="AT318" s="154" t="s">
        <v>134</v>
      </c>
      <c r="AU318" s="154" t="s">
        <v>86</v>
      </c>
      <c r="AV318" s="13" t="s">
        <v>133</v>
      </c>
      <c r="AW318" s="13" t="s">
        <v>32</v>
      </c>
      <c r="AX318" s="13" t="s">
        <v>84</v>
      </c>
      <c r="AY318" s="154" t="s">
        <v>126</v>
      </c>
    </row>
    <row r="319" spans="2:65" s="1" customFormat="1" ht="24.2" customHeight="1">
      <c r="B319" s="32"/>
      <c r="C319" s="132" t="s">
        <v>318</v>
      </c>
      <c r="D319" s="132" t="s">
        <v>128</v>
      </c>
      <c r="E319" s="133" t="s">
        <v>686</v>
      </c>
      <c r="F319" s="134" t="s">
        <v>687</v>
      </c>
      <c r="G319" s="135" t="s">
        <v>277</v>
      </c>
      <c r="H319" s="136">
        <v>13</v>
      </c>
      <c r="I319" s="137"/>
      <c r="J319" s="138">
        <f>ROUND(I319*H319,2)</f>
        <v>0</v>
      </c>
      <c r="K319" s="134" t="s">
        <v>1</v>
      </c>
      <c r="L319" s="32"/>
      <c r="M319" s="139" t="s">
        <v>1</v>
      </c>
      <c r="N319" s="140" t="s">
        <v>41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133</v>
      </c>
      <c r="AT319" s="143" t="s">
        <v>128</v>
      </c>
      <c r="AU319" s="143" t="s">
        <v>86</v>
      </c>
      <c r="AY319" s="17" t="s">
        <v>126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7" t="s">
        <v>84</v>
      </c>
      <c r="BK319" s="144">
        <f>ROUND(I319*H319,2)</f>
        <v>0</v>
      </c>
      <c r="BL319" s="17" t="s">
        <v>133</v>
      </c>
      <c r="BM319" s="143" t="s">
        <v>462</v>
      </c>
    </row>
    <row r="320" spans="2:65" s="14" customFormat="1" ht="11.25">
      <c r="B320" s="160"/>
      <c r="D320" s="146" t="s">
        <v>134</v>
      </c>
      <c r="E320" s="161" t="s">
        <v>1</v>
      </c>
      <c r="F320" s="162" t="s">
        <v>688</v>
      </c>
      <c r="H320" s="161" t="s">
        <v>1</v>
      </c>
      <c r="I320" s="163"/>
      <c r="L320" s="160"/>
      <c r="M320" s="164"/>
      <c r="T320" s="165"/>
      <c r="AT320" s="161" t="s">
        <v>134</v>
      </c>
      <c r="AU320" s="161" t="s">
        <v>86</v>
      </c>
      <c r="AV320" s="14" t="s">
        <v>84</v>
      </c>
      <c r="AW320" s="14" t="s">
        <v>32</v>
      </c>
      <c r="AX320" s="14" t="s">
        <v>76</v>
      </c>
      <c r="AY320" s="161" t="s">
        <v>126</v>
      </c>
    </row>
    <row r="321" spans="2:65" s="12" customFormat="1" ht="11.25">
      <c r="B321" s="145"/>
      <c r="D321" s="146" t="s">
        <v>134</v>
      </c>
      <c r="E321" s="147" t="s">
        <v>1</v>
      </c>
      <c r="F321" s="148" t="s">
        <v>187</v>
      </c>
      <c r="H321" s="149">
        <v>13</v>
      </c>
      <c r="I321" s="150"/>
      <c r="L321" s="145"/>
      <c r="M321" s="151"/>
      <c r="T321" s="152"/>
      <c r="AT321" s="147" t="s">
        <v>134</v>
      </c>
      <c r="AU321" s="147" t="s">
        <v>86</v>
      </c>
      <c r="AV321" s="12" t="s">
        <v>86</v>
      </c>
      <c r="AW321" s="12" t="s">
        <v>32</v>
      </c>
      <c r="AX321" s="12" t="s">
        <v>76</v>
      </c>
      <c r="AY321" s="147" t="s">
        <v>126</v>
      </c>
    </row>
    <row r="322" spans="2:65" s="13" customFormat="1" ht="11.25">
      <c r="B322" s="153"/>
      <c r="D322" s="146" t="s">
        <v>134</v>
      </c>
      <c r="E322" s="154" t="s">
        <v>1</v>
      </c>
      <c r="F322" s="155" t="s">
        <v>136</v>
      </c>
      <c r="H322" s="156">
        <v>13</v>
      </c>
      <c r="I322" s="157"/>
      <c r="L322" s="153"/>
      <c r="M322" s="158"/>
      <c r="T322" s="159"/>
      <c r="AT322" s="154" t="s">
        <v>134</v>
      </c>
      <c r="AU322" s="154" t="s">
        <v>86</v>
      </c>
      <c r="AV322" s="13" t="s">
        <v>133</v>
      </c>
      <c r="AW322" s="13" t="s">
        <v>32</v>
      </c>
      <c r="AX322" s="13" t="s">
        <v>84</v>
      </c>
      <c r="AY322" s="154" t="s">
        <v>126</v>
      </c>
    </row>
    <row r="323" spans="2:65" s="11" customFormat="1" ht="22.9" customHeight="1">
      <c r="B323" s="120"/>
      <c r="D323" s="121" t="s">
        <v>75</v>
      </c>
      <c r="E323" s="130" t="s">
        <v>166</v>
      </c>
      <c r="F323" s="130" t="s">
        <v>432</v>
      </c>
      <c r="I323" s="123"/>
      <c r="J323" s="131">
        <f>BK323</f>
        <v>0</v>
      </c>
      <c r="L323" s="120"/>
      <c r="M323" s="125"/>
      <c r="P323" s="126">
        <f>SUM(P324:P331)</f>
        <v>0</v>
      </c>
      <c r="R323" s="126">
        <f>SUM(R324:R331)</f>
        <v>0</v>
      </c>
      <c r="T323" s="127">
        <f>SUM(T324:T331)</f>
        <v>0</v>
      </c>
      <c r="AR323" s="121" t="s">
        <v>84</v>
      </c>
      <c r="AT323" s="128" t="s">
        <v>75</v>
      </c>
      <c r="AU323" s="128" t="s">
        <v>84</v>
      </c>
      <c r="AY323" s="121" t="s">
        <v>126</v>
      </c>
      <c r="BK323" s="129">
        <f>SUM(BK324:BK331)</f>
        <v>0</v>
      </c>
    </row>
    <row r="324" spans="2:65" s="1" customFormat="1" ht="37.9" customHeight="1">
      <c r="B324" s="32"/>
      <c r="C324" s="132" t="s">
        <v>483</v>
      </c>
      <c r="D324" s="132" t="s">
        <v>128</v>
      </c>
      <c r="E324" s="133" t="s">
        <v>457</v>
      </c>
      <c r="F324" s="134" t="s">
        <v>458</v>
      </c>
      <c r="G324" s="135" t="s">
        <v>159</v>
      </c>
      <c r="H324" s="136">
        <v>251.96</v>
      </c>
      <c r="I324" s="137"/>
      <c r="J324" s="138">
        <f>ROUND(I324*H324,2)</f>
        <v>0</v>
      </c>
      <c r="K324" s="134" t="s">
        <v>1</v>
      </c>
      <c r="L324" s="32"/>
      <c r="M324" s="139" t="s">
        <v>1</v>
      </c>
      <c r="N324" s="140" t="s">
        <v>41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133</v>
      </c>
      <c r="AT324" s="143" t="s">
        <v>128</v>
      </c>
      <c r="AU324" s="143" t="s">
        <v>86</v>
      </c>
      <c r="AY324" s="17" t="s">
        <v>126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84</v>
      </c>
      <c r="BK324" s="144">
        <f>ROUND(I324*H324,2)</f>
        <v>0</v>
      </c>
      <c r="BL324" s="17" t="s">
        <v>133</v>
      </c>
      <c r="BM324" s="143" t="s">
        <v>466</v>
      </c>
    </row>
    <row r="325" spans="2:65" s="12" customFormat="1" ht="11.25">
      <c r="B325" s="145"/>
      <c r="D325" s="146" t="s">
        <v>134</v>
      </c>
      <c r="E325" s="147" t="s">
        <v>1</v>
      </c>
      <c r="F325" s="148" t="s">
        <v>689</v>
      </c>
      <c r="H325" s="149">
        <v>239.96</v>
      </c>
      <c r="I325" s="150"/>
      <c r="L325" s="145"/>
      <c r="M325" s="151"/>
      <c r="T325" s="152"/>
      <c r="AT325" s="147" t="s">
        <v>134</v>
      </c>
      <c r="AU325" s="147" t="s">
        <v>86</v>
      </c>
      <c r="AV325" s="12" t="s">
        <v>86</v>
      </c>
      <c r="AW325" s="12" t="s">
        <v>32</v>
      </c>
      <c r="AX325" s="12" t="s">
        <v>76</v>
      </c>
      <c r="AY325" s="147" t="s">
        <v>126</v>
      </c>
    </row>
    <row r="326" spans="2:65" s="12" customFormat="1" ht="11.25">
      <c r="B326" s="145"/>
      <c r="D326" s="146" t="s">
        <v>134</v>
      </c>
      <c r="E326" s="147" t="s">
        <v>1</v>
      </c>
      <c r="F326" s="148" t="s">
        <v>690</v>
      </c>
      <c r="H326" s="149">
        <v>12</v>
      </c>
      <c r="I326" s="150"/>
      <c r="L326" s="145"/>
      <c r="M326" s="151"/>
      <c r="T326" s="152"/>
      <c r="AT326" s="147" t="s">
        <v>134</v>
      </c>
      <c r="AU326" s="147" t="s">
        <v>86</v>
      </c>
      <c r="AV326" s="12" t="s">
        <v>86</v>
      </c>
      <c r="AW326" s="12" t="s">
        <v>32</v>
      </c>
      <c r="AX326" s="12" t="s">
        <v>76</v>
      </c>
      <c r="AY326" s="147" t="s">
        <v>126</v>
      </c>
    </row>
    <row r="327" spans="2:65" s="13" customFormat="1" ht="11.25">
      <c r="B327" s="153"/>
      <c r="D327" s="146" t="s">
        <v>134</v>
      </c>
      <c r="E327" s="154" t="s">
        <v>1</v>
      </c>
      <c r="F327" s="155" t="s">
        <v>136</v>
      </c>
      <c r="H327" s="156">
        <v>251.96</v>
      </c>
      <c r="I327" s="157"/>
      <c r="L327" s="153"/>
      <c r="M327" s="158"/>
      <c r="T327" s="159"/>
      <c r="AT327" s="154" t="s">
        <v>134</v>
      </c>
      <c r="AU327" s="154" t="s">
        <v>86</v>
      </c>
      <c r="AV327" s="13" t="s">
        <v>133</v>
      </c>
      <c r="AW327" s="13" t="s">
        <v>32</v>
      </c>
      <c r="AX327" s="13" t="s">
        <v>84</v>
      </c>
      <c r="AY327" s="154" t="s">
        <v>126</v>
      </c>
    </row>
    <row r="328" spans="2:65" s="1" customFormat="1" ht="24.2" customHeight="1">
      <c r="B328" s="32"/>
      <c r="C328" s="132" t="s">
        <v>322</v>
      </c>
      <c r="D328" s="132" t="s">
        <v>128</v>
      </c>
      <c r="E328" s="133" t="s">
        <v>460</v>
      </c>
      <c r="F328" s="134" t="s">
        <v>461</v>
      </c>
      <c r="G328" s="135" t="s">
        <v>159</v>
      </c>
      <c r="H328" s="136">
        <v>251.96</v>
      </c>
      <c r="I328" s="137"/>
      <c r="J328" s="138">
        <f>ROUND(I328*H328,2)</f>
        <v>0</v>
      </c>
      <c r="K328" s="134" t="s">
        <v>132</v>
      </c>
      <c r="L328" s="32"/>
      <c r="M328" s="139" t="s">
        <v>1</v>
      </c>
      <c r="N328" s="140" t="s">
        <v>41</v>
      </c>
      <c r="P328" s="141">
        <f>O328*H328</f>
        <v>0</v>
      </c>
      <c r="Q328" s="141">
        <v>0</v>
      </c>
      <c r="R328" s="141">
        <f>Q328*H328</f>
        <v>0</v>
      </c>
      <c r="S328" s="141">
        <v>0</v>
      </c>
      <c r="T328" s="142">
        <f>S328*H328</f>
        <v>0</v>
      </c>
      <c r="AR328" s="143" t="s">
        <v>133</v>
      </c>
      <c r="AT328" s="143" t="s">
        <v>128</v>
      </c>
      <c r="AU328" s="143" t="s">
        <v>86</v>
      </c>
      <c r="AY328" s="17" t="s">
        <v>126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7" t="s">
        <v>84</v>
      </c>
      <c r="BK328" s="144">
        <f>ROUND(I328*H328,2)</f>
        <v>0</v>
      </c>
      <c r="BL328" s="17" t="s">
        <v>133</v>
      </c>
      <c r="BM328" s="143" t="s">
        <v>469</v>
      </c>
    </row>
    <row r="329" spans="2:65" s="12" customFormat="1" ht="11.25">
      <c r="B329" s="145"/>
      <c r="D329" s="146" t="s">
        <v>134</v>
      </c>
      <c r="E329" s="147" t="s">
        <v>1</v>
      </c>
      <c r="F329" s="148" t="s">
        <v>689</v>
      </c>
      <c r="H329" s="149">
        <v>239.96</v>
      </c>
      <c r="I329" s="150"/>
      <c r="L329" s="145"/>
      <c r="M329" s="151"/>
      <c r="T329" s="152"/>
      <c r="AT329" s="147" t="s">
        <v>134</v>
      </c>
      <c r="AU329" s="147" t="s">
        <v>86</v>
      </c>
      <c r="AV329" s="12" t="s">
        <v>86</v>
      </c>
      <c r="AW329" s="12" t="s">
        <v>32</v>
      </c>
      <c r="AX329" s="12" t="s">
        <v>76</v>
      </c>
      <c r="AY329" s="147" t="s">
        <v>126</v>
      </c>
    </row>
    <row r="330" spans="2:65" s="12" customFormat="1" ht="11.25">
      <c r="B330" s="145"/>
      <c r="D330" s="146" t="s">
        <v>134</v>
      </c>
      <c r="E330" s="147" t="s">
        <v>1</v>
      </c>
      <c r="F330" s="148" t="s">
        <v>690</v>
      </c>
      <c r="H330" s="149">
        <v>12</v>
      </c>
      <c r="I330" s="150"/>
      <c r="L330" s="145"/>
      <c r="M330" s="151"/>
      <c r="T330" s="152"/>
      <c r="AT330" s="147" t="s">
        <v>134</v>
      </c>
      <c r="AU330" s="147" t="s">
        <v>86</v>
      </c>
      <c r="AV330" s="12" t="s">
        <v>86</v>
      </c>
      <c r="AW330" s="12" t="s">
        <v>32</v>
      </c>
      <c r="AX330" s="12" t="s">
        <v>76</v>
      </c>
      <c r="AY330" s="147" t="s">
        <v>126</v>
      </c>
    </row>
    <row r="331" spans="2:65" s="13" customFormat="1" ht="11.25">
      <c r="B331" s="153"/>
      <c r="D331" s="146" t="s">
        <v>134</v>
      </c>
      <c r="E331" s="154" t="s">
        <v>1</v>
      </c>
      <c r="F331" s="155" t="s">
        <v>136</v>
      </c>
      <c r="H331" s="156">
        <v>251.96</v>
      </c>
      <c r="I331" s="157"/>
      <c r="L331" s="153"/>
      <c r="M331" s="158"/>
      <c r="T331" s="159"/>
      <c r="AT331" s="154" t="s">
        <v>134</v>
      </c>
      <c r="AU331" s="154" t="s">
        <v>86</v>
      </c>
      <c r="AV331" s="13" t="s">
        <v>133</v>
      </c>
      <c r="AW331" s="13" t="s">
        <v>32</v>
      </c>
      <c r="AX331" s="13" t="s">
        <v>84</v>
      </c>
      <c r="AY331" s="154" t="s">
        <v>126</v>
      </c>
    </row>
    <row r="332" spans="2:65" s="11" customFormat="1" ht="22.9" customHeight="1">
      <c r="B332" s="120"/>
      <c r="D332" s="121" t="s">
        <v>75</v>
      </c>
      <c r="E332" s="130" t="s">
        <v>471</v>
      </c>
      <c r="F332" s="130" t="s">
        <v>472</v>
      </c>
      <c r="I332" s="123"/>
      <c r="J332" s="131">
        <f>BK332</f>
        <v>0</v>
      </c>
      <c r="L332" s="120"/>
      <c r="M332" s="125"/>
      <c r="P332" s="126">
        <f>SUM(P333:P343)</f>
        <v>0</v>
      </c>
      <c r="R332" s="126">
        <f>SUM(R333:R343)</f>
        <v>0</v>
      </c>
      <c r="T332" s="127">
        <f>SUM(T333:T343)</f>
        <v>0</v>
      </c>
      <c r="AR332" s="121" t="s">
        <v>84</v>
      </c>
      <c r="AT332" s="128" t="s">
        <v>75</v>
      </c>
      <c r="AU332" s="128" t="s">
        <v>84</v>
      </c>
      <c r="AY332" s="121" t="s">
        <v>126</v>
      </c>
      <c r="BK332" s="129">
        <f>SUM(BK333:BK343)</f>
        <v>0</v>
      </c>
    </row>
    <row r="333" spans="2:65" s="1" customFormat="1" ht="37.9" customHeight="1">
      <c r="B333" s="32"/>
      <c r="C333" s="132" t="s">
        <v>491</v>
      </c>
      <c r="D333" s="132" t="s">
        <v>128</v>
      </c>
      <c r="E333" s="133" t="s">
        <v>474</v>
      </c>
      <c r="F333" s="134" t="s">
        <v>475</v>
      </c>
      <c r="G333" s="135" t="s">
        <v>227</v>
      </c>
      <c r="H333" s="136">
        <v>77.477999999999994</v>
      </c>
      <c r="I333" s="137"/>
      <c r="J333" s="138">
        <f>ROUND(I333*H333,2)</f>
        <v>0</v>
      </c>
      <c r="K333" s="134" t="s">
        <v>132</v>
      </c>
      <c r="L333" s="32"/>
      <c r="M333" s="139" t="s">
        <v>1</v>
      </c>
      <c r="N333" s="140" t="s">
        <v>41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133</v>
      </c>
      <c r="AT333" s="143" t="s">
        <v>128</v>
      </c>
      <c r="AU333" s="143" t="s">
        <v>86</v>
      </c>
      <c r="AY333" s="17" t="s">
        <v>126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7" t="s">
        <v>84</v>
      </c>
      <c r="BK333" s="144">
        <f>ROUND(I333*H333,2)</f>
        <v>0</v>
      </c>
      <c r="BL333" s="17" t="s">
        <v>133</v>
      </c>
      <c r="BM333" s="143" t="s">
        <v>476</v>
      </c>
    </row>
    <row r="334" spans="2:65" s="1" customFormat="1" ht="37.9" customHeight="1">
      <c r="B334" s="32"/>
      <c r="C334" s="132" t="s">
        <v>325</v>
      </c>
      <c r="D334" s="132" t="s">
        <v>128</v>
      </c>
      <c r="E334" s="133" t="s">
        <v>478</v>
      </c>
      <c r="F334" s="134" t="s">
        <v>479</v>
      </c>
      <c r="G334" s="135" t="s">
        <v>227</v>
      </c>
      <c r="H334" s="136">
        <v>697.30200000000002</v>
      </c>
      <c r="I334" s="137"/>
      <c r="J334" s="138">
        <f>ROUND(I334*H334,2)</f>
        <v>0</v>
      </c>
      <c r="K334" s="134" t="s">
        <v>132</v>
      </c>
      <c r="L334" s="32"/>
      <c r="M334" s="139" t="s">
        <v>1</v>
      </c>
      <c r="N334" s="140" t="s">
        <v>41</v>
      </c>
      <c r="P334" s="141">
        <f>O334*H334</f>
        <v>0</v>
      </c>
      <c r="Q334" s="141">
        <v>0</v>
      </c>
      <c r="R334" s="141">
        <f>Q334*H334</f>
        <v>0</v>
      </c>
      <c r="S334" s="141">
        <v>0</v>
      </c>
      <c r="T334" s="142">
        <f>S334*H334</f>
        <v>0</v>
      </c>
      <c r="AR334" s="143" t="s">
        <v>133</v>
      </c>
      <c r="AT334" s="143" t="s">
        <v>128</v>
      </c>
      <c r="AU334" s="143" t="s">
        <v>86</v>
      </c>
      <c r="AY334" s="17" t="s">
        <v>126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7" t="s">
        <v>84</v>
      </c>
      <c r="BK334" s="144">
        <f>ROUND(I334*H334,2)</f>
        <v>0</v>
      </c>
      <c r="BL334" s="17" t="s">
        <v>133</v>
      </c>
      <c r="BM334" s="143" t="s">
        <v>480</v>
      </c>
    </row>
    <row r="335" spans="2:65" s="14" customFormat="1" ht="11.25">
      <c r="B335" s="160"/>
      <c r="D335" s="146" t="s">
        <v>134</v>
      </c>
      <c r="E335" s="161" t="s">
        <v>1</v>
      </c>
      <c r="F335" s="162" t="s">
        <v>481</v>
      </c>
      <c r="H335" s="161" t="s">
        <v>1</v>
      </c>
      <c r="I335" s="163"/>
      <c r="L335" s="160"/>
      <c r="M335" s="164"/>
      <c r="T335" s="165"/>
      <c r="AT335" s="161" t="s">
        <v>134</v>
      </c>
      <c r="AU335" s="161" t="s">
        <v>86</v>
      </c>
      <c r="AV335" s="14" t="s">
        <v>84</v>
      </c>
      <c r="AW335" s="14" t="s">
        <v>32</v>
      </c>
      <c r="AX335" s="14" t="s">
        <v>76</v>
      </c>
      <c r="AY335" s="161" t="s">
        <v>126</v>
      </c>
    </row>
    <row r="336" spans="2:65" s="12" customFormat="1" ht="11.25">
      <c r="B336" s="145"/>
      <c r="D336" s="146" t="s">
        <v>134</v>
      </c>
      <c r="E336" s="147" t="s">
        <v>1</v>
      </c>
      <c r="F336" s="148" t="s">
        <v>691</v>
      </c>
      <c r="H336" s="149">
        <v>697.30200000000002</v>
      </c>
      <c r="I336" s="150"/>
      <c r="L336" s="145"/>
      <c r="M336" s="151"/>
      <c r="T336" s="152"/>
      <c r="AT336" s="147" t="s">
        <v>134</v>
      </c>
      <c r="AU336" s="147" t="s">
        <v>86</v>
      </c>
      <c r="AV336" s="12" t="s">
        <v>86</v>
      </c>
      <c r="AW336" s="12" t="s">
        <v>32</v>
      </c>
      <c r="AX336" s="12" t="s">
        <v>76</v>
      </c>
      <c r="AY336" s="147" t="s">
        <v>126</v>
      </c>
    </row>
    <row r="337" spans="2:65" s="13" customFormat="1" ht="11.25">
      <c r="B337" s="153"/>
      <c r="D337" s="146" t="s">
        <v>134</v>
      </c>
      <c r="E337" s="154" t="s">
        <v>1</v>
      </c>
      <c r="F337" s="155" t="s">
        <v>136</v>
      </c>
      <c r="H337" s="156">
        <v>697.30200000000002</v>
      </c>
      <c r="I337" s="157"/>
      <c r="L337" s="153"/>
      <c r="M337" s="158"/>
      <c r="T337" s="159"/>
      <c r="AT337" s="154" t="s">
        <v>134</v>
      </c>
      <c r="AU337" s="154" t="s">
        <v>86</v>
      </c>
      <c r="AV337" s="13" t="s">
        <v>133</v>
      </c>
      <c r="AW337" s="13" t="s">
        <v>32</v>
      </c>
      <c r="AX337" s="13" t="s">
        <v>84</v>
      </c>
      <c r="AY337" s="154" t="s">
        <v>126</v>
      </c>
    </row>
    <row r="338" spans="2:65" s="1" customFormat="1" ht="44.25" customHeight="1">
      <c r="B338" s="32"/>
      <c r="C338" s="132" t="s">
        <v>500</v>
      </c>
      <c r="D338" s="166" t="s">
        <v>128</v>
      </c>
      <c r="E338" s="133" t="s">
        <v>492</v>
      </c>
      <c r="F338" s="134" t="s">
        <v>493</v>
      </c>
      <c r="G338" s="135" t="s">
        <v>227</v>
      </c>
      <c r="H338" s="136">
        <v>40.944000000000003</v>
      </c>
      <c r="I338" s="137"/>
      <c r="J338" s="138">
        <f>ROUND(I338*H338,2)</f>
        <v>0</v>
      </c>
      <c r="K338" s="134" t="s">
        <v>228</v>
      </c>
      <c r="L338" s="32"/>
      <c r="M338" s="139" t="s">
        <v>1</v>
      </c>
      <c r="N338" s="140" t="s">
        <v>41</v>
      </c>
      <c r="P338" s="141">
        <f>O338*H338</f>
        <v>0</v>
      </c>
      <c r="Q338" s="141">
        <v>0</v>
      </c>
      <c r="R338" s="141">
        <f>Q338*H338</f>
        <v>0</v>
      </c>
      <c r="S338" s="141">
        <v>0</v>
      </c>
      <c r="T338" s="142">
        <f>S338*H338</f>
        <v>0</v>
      </c>
      <c r="AR338" s="143" t="s">
        <v>133</v>
      </c>
      <c r="AT338" s="143" t="s">
        <v>128</v>
      </c>
      <c r="AU338" s="143" t="s">
        <v>86</v>
      </c>
      <c r="AY338" s="17" t="s">
        <v>126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7" t="s">
        <v>84</v>
      </c>
      <c r="BK338" s="144">
        <f>ROUND(I338*H338,2)</f>
        <v>0</v>
      </c>
      <c r="BL338" s="17" t="s">
        <v>133</v>
      </c>
      <c r="BM338" s="143" t="s">
        <v>486</v>
      </c>
    </row>
    <row r="339" spans="2:65" s="12" customFormat="1" ht="11.25">
      <c r="B339" s="145"/>
      <c r="D339" s="146" t="s">
        <v>134</v>
      </c>
      <c r="E339" s="147" t="s">
        <v>1</v>
      </c>
      <c r="F339" s="148" t="s">
        <v>692</v>
      </c>
      <c r="H339" s="149">
        <v>40.944000000000003</v>
      </c>
      <c r="I339" s="150"/>
      <c r="L339" s="145"/>
      <c r="M339" s="151"/>
      <c r="T339" s="152"/>
      <c r="AT339" s="147" t="s">
        <v>134</v>
      </c>
      <c r="AU339" s="147" t="s">
        <v>86</v>
      </c>
      <c r="AV339" s="12" t="s">
        <v>86</v>
      </c>
      <c r="AW339" s="12" t="s">
        <v>32</v>
      </c>
      <c r="AX339" s="12" t="s">
        <v>76</v>
      </c>
      <c r="AY339" s="147" t="s">
        <v>126</v>
      </c>
    </row>
    <row r="340" spans="2:65" s="13" customFormat="1" ht="11.25">
      <c r="B340" s="153"/>
      <c r="D340" s="146" t="s">
        <v>134</v>
      </c>
      <c r="E340" s="154" t="s">
        <v>1</v>
      </c>
      <c r="F340" s="155" t="s">
        <v>136</v>
      </c>
      <c r="H340" s="156">
        <v>40.944000000000003</v>
      </c>
      <c r="I340" s="157"/>
      <c r="L340" s="153"/>
      <c r="M340" s="158"/>
      <c r="T340" s="159"/>
      <c r="AT340" s="154" t="s">
        <v>134</v>
      </c>
      <c r="AU340" s="154" t="s">
        <v>86</v>
      </c>
      <c r="AV340" s="13" t="s">
        <v>133</v>
      </c>
      <c r="AW340" s="13" t="s">
        <v>32</v>
      </c>
      <c r="AX340" s="13" t="s">
        <v>84</v>
      </c>
      <c r="AY340" s="154" t="s">
        <v>126</v>
      </c>
    </row>
    <row r="341" spans="2:65" s="1" customFormat="1" ht="44.25" customHeight="1">
      <c r="B341" s="32"/>
      <c r="C341" s="132" t="s">
        <v>329</v>
      </c>
      <c r="D341" s="166" t="s">
        <v>128</v>
      </c>
      <c r="E341" s="133" t="s">
        <v>501</v>
      </c>
      <c r="F341" s="134" t="s">
        <v>226</v>
      </c>
      <c r="G341" s="135" t="s">
        <v>227</v>
      </c>
      <c r="H341" s="136">
        <v>36.533999999999999</v>
      </c>
      <c r="I341" s="137"/>
      <c r="J341" s="138">
        <f>ROUND(I341*H341,2)</f>
        <v>0</v>
      </c>
      <c r="K341" s="134" t="s">
        <v>228</v>
      </c>
      <c r="L341" s="32"/>
      <c r="M341" s="139" t="s">
        <v>1</v>
      </c>
      <c r="N341" s="140" t="s">
        <v>41</v>
      </c>
      <c r="P341" s="141">
        <f>O341*H341</f>
        <v>0</v>
      </c>
      <c r="Q341" s="141">
        <v>0</v>
      </c>
      <c r="R341" s="141">
        <f>Q341*H341</f>
        <v>0</v>
      </c>
      <c r="S341" s="141">
        <v>0</v>
      </c>
      <c r="T341" s="142">
        <f>S341*H341</f>
        <v>0</v>
      </c>
      <c r="AR341" s="143" t="s">
        <v>133</v>
      </c>
      <c r="AT341" s="143" t="s">
        <v>128</v>
      </c>
      <c r="AU341" s="143" t="s">
        <v>86</v>
      </c>
      <c r="AY341" s="17" t="s">
        <v>126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7" t="s">
        <v>84</v>
      </c>
      <c r="BK341" s="144">
        <f>ROUND(I341*H341,2)</f>
        <v>0</v>
      </c>
      <c r="BL341" s="17" t="s">
        <v>133</v>
      </c>
      <c r="BM341" s="143" t="s">
        <v>489</v>
      </c>
    </row>
    <row r="342" spans="2:65" s="12" customFormat="1" ht="11.25">
      <c r="B342" s="145"/>
      <c r="D342" s="146" t="s">
        <v>134</v>
      </c>
      <c r="E342" s="147" t="s">
        <v>1</v>
      </c>
      <c r="F342" s="148" t="s">
        <v>693</v>
      </c>
      <c r="H342" s="149">
        <v>36.533999999999999</v>
      </c>
      <c r="I342" s="150"/>
      <c r="L342" s="145"/>
      <c r="M342" s="151"/>
      <c r="T342" s="152"/>
      <c r="AT342" s="147" t="s">
        <v>134</v>
      </c>
      <c r="AU342" s="147" t="s">
        <v>86</v>
      </c>
      <c r="AV342" s="12" t="s">
        <v>86</v>
      </c>
      <c r="AW342" s="12" t="s">
        <v>32</v>
      </c>
      <c r="AX342" s="12" t="s">
        <v>76</v>
      </c>
      <c r="AY342" s="147" t="s">
        <v>126</v>
      </c>
    </row>
    <row r="343" spans="2:65" s="13" customFormat="1" ht="11.25">
      <c r="B343" s="153"/>
      <c r="D343" s="146" t="s">
        <v>134</v>
      </c>
      <c r="E343" s="154" t="s">
        <v>1</v>
      </c>
      <c r="F343" s="155" t="s">
        <v>136</v>
      </c>
      <c r="H343" s="156">
        <v>36.533999999999999</v>
      </c>
      <c r="I343" s="157"/>
      <c r="L343" s="153"/>
      <c r="M343" s="158"/>
      <c r="T343" s="159"/>
      <c r="AT343" s="154" t="s">
        <v>134</v>
      </c>
      <c r="AU343" s="154" t="s">
        <v>86</v>
      </c>
      <c r="AV343" s="13" t="s">
        <v>133</v>
      </c>
      <c r="AW343" s="13" t="s">
        <v>32</v>
      </c>
      <c r="AX343" s="13" t="s">
        <v>84</v>
      </c>
      <c r="AY343" s="154" t="s">
        <v>126</v>
      </c>
    </row>
    <row r="344" spans="2:65" s="11" customFormat="1" ht="22.9" customHeight="1">
      <c r="B344" s="120"/>
      <c r="D344" s="121" t="s">
        <v>75</v>
      </c>
      <c r="E344" s="130" t="s">
        <v>504</v>
      </c>
      <c r="F344" s="130" t="s">
        <v>505</v>
      </c>
      <c r="I344" s="123"/>
      <c r="J344" s="131">
        <f>BK344</f>
        <v>0</v>
      </c>
      <c r="L344" s="120"/>
      <c r="M344" s="125"/>
      <c r="P344" s="126">
        <f>P345</f>
        <v>0</v>
      </c>
      <c r="R344" s="126">
        <f>R345</f>
        <v>0</v>
      </c>
      <c r="T344" s="127">
        <f>T345</f>
        <v>0</v>
      </c>
      <c r="AR344" s="121" t="s">
        <v>84</v>
      </c>
      <c r="AT344" s="128" t="s">
        <v>75</v>
      </c>
      <c r="AU344" s="128" t="s">
        <v>84</v>
      </c>
      <c r="AY344" s="121" t="s">
        <v>126</v>
      </c>
      <c r="BK344" s="129">
        <f>BK345</f>
        <v>0</v>
      </c>
    </row>
    <row r="345" spans="2:65" s="1" customFormat="1" ht="49.15" customHeight="1">
      <c r="B345" s="32"/>
      <c r="C345" s="132" t="s">
        <v>694</v>
      </c>
      <c r="D345" s="166" t="s">
        <v>128</v>
      </c>
      <c r="E345" s="133" t="s">
        <v>506</v>
      </c>
      <c r="F345" s="134" t="s">
        <v>507</v>
      </c>
      <c r="G345" s="135" t="s">
        <v>227</v>
      </c>
      <c r="H345" s="136">
        <v>318.62900000000002</v>
      </c>
      <c r="I345" s="137"/>
      <c r="J345" s="138">
        <f>ROUND(I345*H345,2)</f>
        <v>0</v>
      </c>
      <c r="K345" s="134" t="s">
        <v>228</v>
      </c>
      <c r="L345" s="32"/>
      <c r="M345" s="139" t="s">
        <v>1</v>
      </c>
      <c r="N345" s="140" t="s">
        <v>41</v>
      </c>
      <c r="P345" s="141">
        <f>O345*H345</f>
        <v>0</v>
      </c>
      <c r="Q345" s="141">
        <v>0</v>
      </c>
      <c r="R345" s="141">
        <f>Q345*H345</f>
        <v>0</v>
      </c>
      <c r="S345" s="141">
        <v>0</v>
      </c>
      <c r="T345" s="142">
        <f>S345*H345</f>
        <v>0</v>
      </c>
      <c r="AR345" s="143" t="s">
        <v>133</v>
      </c>
      <c r="AT345" s="143" t="s">
        <v>128</v>
      </c>
      <c r="AU345" s="143" t="s">
        <v>86</v>
      </c>
      <c r="AY345" s="17" t="s">
        <v>126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84</v>
      </c>
      <c r="BK345" s="144">
        <f>ROUND(I345*H345,2)</f>
        <v>0</v>
      </c>
      <c r="BL345" s="17" t="s">
        <v>133</v>
      </c>
      <c r="BM345" s="143" t="s">
        <v>494</v>
      </c>
    </row>
    <row r="346" spans="2:65" s="11" customFormat="1" ht="25.9" customHeight="1">
      <c r="B346" s="120"/>
      <c r="D346" s="121" t="s">
        <v>75</v>
      </c>
      <c r="E346" s="122" t="s">
        <v>695</v>
      </c>
      <c r="F346" s="122" t="s">
        <v>696</v>
      </c>
      <c r="I346" s="123"/>
      <c r="J346" s="124">
        <f>BK346</f>
        <v>0</v>
      </c>
      <c r="L346" s="120"/>
      <c r="M346" s="125"/>
      <c r="P346" s="126">
        <f>SUM(P347:P351)</f>
        <v>0</v>
      </c>
      <c r="R346" s="126">
        <f>SUM(R347:R351)</f>
        <v>0</v>
      </c>
      <c r="T346" s="127">
        <f>SUM(T347:T351)</f>
        <v>0</v>
      </c>
      <c r="AR346" s="121" t="s">
        <v>133</v>
      </c>
      <c r="AT346" s="128" t="s">
        <v>75</v>
      </c>
      <c r="AU346" s="128" t="s">
        <v>76</v>
      </c>
      <c r="AY346" s="121" t="s">
        <v>126</v>
      </c>
      <c r="BK346" s="129">
        <f>SUM(BK347:BK351)</f>
        <v>0</v>
      </c>
    </row>
    <row r="347" spans="2:65" s="1" customFormat="1" ht="16.5" customHeight="1">
      <c r="B347" s="32"/>
      <c r="C347" s="132" t="s">
        <v>332</v>
      </c>
      <c r="D347" s="132" t="s">
        <v>128</v>
      </c>
      <c r="E347" s="133" t="s">
        <v>697</v>
      </c>
      <c r="F347" s="134" t="s">
        <v>698</v>
      </c>
      <c r="G347" s="135" t="s">
        <v>159</v>
      </c>
      <c r="H347" s="136">
        <v>130</v>
      </c>
      <c r="I347" s="137"/>
      <c r="J347" s="138">
        <f>ROUND(I347*H347,2)</f>
        <v>0</v>
      </c>
      <c r="K347" s="134" t="s">
        <v>1</v>
      </c>
      <c r="L347" s="32"/>
      <c r="M347" s="139" t="s">
        <v>1</v>
      </c>
      <c r="N347" s="140" t="s">
        <v>41</v>
      </c>
      <c r="P347" s="141">
        <f>O347*H347</f>
        <v>0</v>
      </c>
      <c r="Q347" s="141">
        <v>0</v>
      </c>
      <c r="R347" s="141">
        <f>Q347*H347</f>
        <v>0</v>
      </c>
      <c r="S347" s="141">
        <v>0</v>
      </c>
      <c r="T347" s="142">
        <f>S347*H347</f>
        <v>0</v>
      </c>
      <c r="AR347" s="143" t="s">
        <v>699</v>
      </c>
      <c r="AT347" s="143" t="s">
        <v>128</v>
      </c>
      <c r="AU347" s="143" t="s">
        <v>84</v>
      </c>
      <c r="AY347" s="17" t="s">
        <v>126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17" t="s">
        <v>84</v>
      </c>
      <c r="BK347" s="144">
        <f>ROUND(I347*H347,2)</f>
        <v>0</v>
      </c>
      <c r="BL347" s="17" t="s">
        <v>699</v>
      </c>
      <c r="BM347" s="143" t="s">
        <v>498</v>
      </c>
    </row>
    <row r="348" spans="2:65" s="14" customFormat="1" ht="22.5">
      <c r="B348" s="160"/>
      <c r="D348" s="146" t="s">
        <v>134</v>
      </c>
      <c r="E348" s="161" t="s">
        <v>1</v>
      </c>
      <c r="F348" s="162" t="s">
        <v>700</v>
      </c>
      <c r="H348" s="161" t="s">
        <v>1</v>
      </c>
      <c r="I348" s="163"/>
      <c r="L348" s="160"/>
      <c r="M348" s="164"/>
      <c r="T348" s="165"/>
      <c r="AT348" s="161" t="s">
        <v>134</v>
      </c>
      <c r="AU348" s="161" t="s">
        <v>84</v>
      </c>
      <c r="AV348" s="14" t="s">
        <v>84</v>
      </c>
      <c r="AW348" s="14" t="s">
        <v>32</v>
      </c>
      <c r="AX348" s="14" t="s">
        <v>76</v>
      </c>
      <c r="AY348" s="161" t="s">
        <v>126</v>
      </c>
    </row>
    <row r="349" spans="2:65" s="12" customFormat="1" ht="11.25">
      <c r="B349" s="145"/>
      <c r="D349" s="146" t="s">
        <v>134</v>
      </c>
      <c r="E349" s="147" t="s">
        <v>1</v>
      </c>
      <c r="F349" s="148" t="s">
        <v>701</v>
      </c>
      <c r="H349" s="149">
        <v>130</v>
      </c>
      <c r="I349" s="150"/>
      <c r="L349" s="145"/>
      <c r="M349" s="151"/>
      <c r="T349" s="152"/>
      <c r="AT349" s="147" t="s">
        <v>134</v>
      </c>
      <c r="AU349" s="147" t="s">
        <v>84</v>
      </c>
      <c r="AV349" s="12" t="s">
        <v>86</v>
      </c>
      <c r="AW349" s="12" t="s">
        <v>32</v>
      </c>
      <c r="AX349" s="12" t="s">
        <v>76</v>
      </c>
      <c r="AY349" s="147" t="s">
        <v>126</v>
      </c>
    </row>
    <row r="350" spans="2:65" s="13" customFormat="1" ht="11.25">
      <c r="B350" s="153"/>
      <c r="D350" s="146" t="s">
        <v>134</v>
      </c>
      <c r="E350" s="154" t="s">
        <v>1</v>
      </c>
      <c r="F350" s="155" t="s">
        <v>136</v>
      </c>
      <c r="H350" s="156">
        <v>130</v>
      </c>
      <c r="I350" s="157"/>
      <c r="L350" s="153"/>
      <c r="M350" s="158"/>
      <c r="T350" s="159"/>
      <c r="AT350" s="154" t="s">
        <v>134</v>
      </c>
      <c r="AU350" s="154" t="s">
        <v>84</v>
      </c>
      <c r="AV350" s="13" t="s">
        <v>133</v>
      </c>
      <c r="AW350" s="13" t="s">
        <v>32</v>
      </c>
      <c r="AX350" s="13" t="s">
        <v>84</v>
      </c>
      <c r="AY350" s="154" t="s">
        <v>126</v>
      </c>
    </row>
    <row r="351" spans="2:65" s="1" customFormat="1" ht="16.5" customHeight="1">
      <c r="B351" s="32"/>
      <c r="C351" s="132" t="s">
        <v>702</v>
      </c>
      <c r="D351" s="132" t="s">
        <v>128</v>
      </c>
      <c r="E351" s="133" t="s">
        <v>703</v>
      </c>
      <c r="F351" s="134" t="s">
        <v>704</v>
      </c>
      <c r="G351" s="135" t="s">
        <v>705</v>
      </c>
      <c r="H351" s="136">
        <v>1</v>
      </c>
      <c r="I351" s="137"/>
      <c r="J351" s="138">
        <f>ROUND(I351*H351,2)</f>
        <v>0</v>
      </c>
      <c r="K351" s="134" t="s">
        <v>1</v>
      </c>
      <c r="L351" s="32"/>
      <c r="M351" s="180" t="s">
        <v>1</v>
      </c>
      <c r="N351" s="181" t="s">
        <v>41</v>
      </c>
      <c r="O351" s="182"/>
      <c r="P351" s="183">
        <f>O351*H351</f>
        <v>0</v>
      </c>
      <c r="Q351" s="183">
        <v>0</v>
      </c>
      <c r="R351" s="183">
        <f>Q351*H351</f>
        <v>0</v>
      </c>
      <c r="S351" s="183">
        <v>0</v>
      </c>
      <c r="T351" s="184">
        <f>S351*H351</f>
        <v>0</v>
      </c>
      <c r="AR351" s="143" t="s">
        <v>699</v>
      </c>
      <c r="AT351" s="143" t="s">
        <v>128</v>
      </c>
      <c r="AU351" s="143" t="s">
        <v>84</v>
      </c>
      <c r="AY351" s="17" t="s">
        <v>126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7" t="s">
        <v>84</v>
      </c>
      <c r="BK351" s="144">
        <f>ROUND(I351*H351,2)</f>
        <v>0</v>
      </c>
      <c r="BL351" s="17" t="s">
        <v>699</v>
      </c>
      <c r="BM351" s="143" t="s">
        <v>502</v>
      </c>
    </row>
    <row r="352" spans="2:65" s="1" customFormat="1" ht="6.95" customHeight="1">
      <c r="B352" s="44"/>
      <c r="C352" s="45"/>
      <c r="D352" s="45"/>
      <c r="E352" s="45"/>
      <c r="F352" s="45"/>
      <c r="G352" s="45"/>
      <c r="H352" s="45"/>
      <c r="I352" s="45"/>
      <c r="J352" s="45"/>
      <c r="K352" s="45"/>
      <c r="L352" s="32"/>
    </row>
  </sheetData>
  <sheetProtection algorithmName="SHA-512" hashValue="z8SHPHlZlz6mmKxjuSvggl0Db5e5llRcOVx4SHcU4C2cVGWXE1HR1/R9l+5f55Ya5QBslzybW1wOpt7VvPV/hg==" saltValue="7oI8gSpdEGpllGyFlpN/JmIknICqUHPSKNCilYHTHN8HjvSBnuTIM0GTWdg3k1A1tHHAyI9Uy0ZTcebVUTjmmw==" spinCount="100000" sheet="1" objects="1" scenarios="1" formatColumns="0" formatRows="0" autoFilter="0"/>
  <autoFilter ref="C125:K351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2:46" ht="24.95" customHeight="1">
      <c r="B4" s="20"/>
      <c r="D4" s="21" t="s">
        <v>93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Holice, Havlíčkova - kanalizace - aktualizace 2025</v>
      </c>
      <c r="F7" s="231"/>
      <c r="G7" s="231"/>
      <c r="H7" s="231"/>
      <c r="L7" s="20"/>
    </row>
    <row r="8" spans="2:46" s="1" customFormat="1" ht="12" customHeight="1">
      <c r="B8" s="32"/>
      <c r="D8" s="27" t="s">
        <v>94</v>
      </c>
      <c r="L8" s="32"/>
    </row>
    <row r="9" spans="2:46" s="1" customFormat="1" ht="16.5" customHeight="1">
      <c r="B9" s="32"/>
      <c r="E9" s="211" t="s">
        <v>706</v>
      </c>
      <c r="F9" s="232"/>
      <c r="G9" s="232"/>
      <c r="H9" s="232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3. 6. 2025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3" t="str">
        <f>'Rekapitulace stavby'!E14</f>
        <v>Vyplň údaj</v>
      </c>
      <c r="F18" s="195"/>
      <c r="G18" s="195"/>
      <c r="H18" s="195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1</v>
      </c>
      <c r="L20" s="32"/>
    </row>
    <row r="21" spans="2:12" s="1" customFormat="1" ht="18" customHeight="1">
      <c r="B21" s="32"/>
      <c r="E21" s="25" t="s">
        <v>31</v>
      </c>
      <c r="I21" s="27" t="s">
        <v>27</v>
      </c>
      <c r="J21" s="25" t="s">
        <v>1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33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34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35</v>
      </c>
      <c r="L26" s="32"/>
    </row>
    <row r="27" spans="2:12" s="7" customFormat="1" ht="16.5" customHeight="1">
      <c r="B27" s="89"/>
      <c r="E27" s="200" t="s">
        <v>1</v>
      </c>
      <c r="F27" s="200"/>
      <c r="G27" s="200"/>
      <c r="H27" s="20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36</v>
      </c>
      <c r="J30" s="66">
        <f>ROUND(J124,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38</v>
      </c>
      <c r="I32" s="35" t="s">
        <v>37</v>
      </c>
      <c r="J32" s="35" t="s">
        <v>39</v>
      </c>
      <c r="L32" s="32"/>
    </row>
    <row r="33" spans="2:12" s="1" customFormat="1" ht="14.45" customHeight="1">
      <c r="B33" s="32"/>
      <c r="D33" s="55" t="s">
        <v>40</v>
      </c>
      <c r="E33" s="27" t="s">
        <v>41</v>
      </c>
      <c r="F33" s="91">
        <f>ROUND((SUM(BE124:BE159)),  2)</f>
        <v>0</v>
      </c>
      <c r="I33" s="92">
        <v>0.21</v>
      </c>
      <c r="J33" s="91">
        <f>ROUND(((SUM(BE124:BE159))*I33),  2)</f>
        <v>0</v>
      </c>
      <c r="L33" s="32"/>
    </row>
    <row r="34" spans="2:12" s="1" customFormat="1" ht="14.45" customHeight="1">
      <c r="B34" s="32"/>
      <c r="E34" s="27" t="s">
        <v>42</v>
      </c>
      <c r="F34" s="91">
        <f>ROUND((SUM(BF124:BF159)),  2)</f>
        <v>0</v>
      </c>
      <c r="I34" s="92">
        <v>0.12</v>
      </c>
      <c r="J34" s="91">
        <f>ROUND(((SUM(BF124:BF159))*I34),  2)</f>
        <v>0</v>
      </c>
      <c r="L34" s="32"/>
    </row>
    <row r="35" spans="2:12" s="1" customFormat="1" ht="14.45" hidden="1" customHeight="1">
      <c r="B35" s="32"/>
      <c r="E35" s="27" t="s">
        <v>43</v>
      </c>
      <c r="F35" s="91">
        <f>ROUND((SUM(BG124:BG159)),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44</v>
      </c>
      <c r="F36" s="91">
        <f>ROUND((SUM(BH124:BH159)),  2)</f>
        <v>0</v>
      </c>
      <c r="I36" s="92">
        <v>0.12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45</v>
      </c>
      <c r="F37" s="91">
        <f>ROUND((SUM(BI124:BI159)),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46</v>
      </c>
      <c r="E39" s="57"/>
      <c r="F39" s="57"/>
      <c r="G39" s="95" t="s">
        <v>47</v>
      </c>
      <c r="H39" s="96" t="s">
        <v>48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32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2"/>
      <c r="D61" s="43" t="s">
        <v>51</v>
      </c>
      <c r="E61" s="34"/>
      <c r="F61" s="99" t="s">
        <v>52</v>
      </c>
      <c r="G61" s="43" t="s">
        <v>51</v>
      </c>
      <c r="H61" s="34"/>
      <c r="I61" s="34"/>
      <c r="J61" s="100" t="s">
        <v>52</v>
      </c>
      <c r="K61" s="34"/>
      <c r="L61" s="32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2"/>
      <c r="D65" s="41" t="s">
        <v>53</v>
      </c>
      <c r="E65" s="42"/>
      <c r="F65" s="42"/>
      <c r="G65" s="41" t="s">
        <v>54</v>
      </c>
      <c r="H65" s="42"/>
      <c r="I65" s="42"/>
      <c r="J65" s="42"/>
      <c r="K65" s="42"/>
      <c r="L65" s="32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2"/>
      <c r="D76" s="43" t="s">
        <v>51</v>
      </c>
      <c r="E76" s="34"/>
      <c r="F76" s="99" t="s">
        <v>52</v>
      </c>
      <c r="G76" s="43" t="s">
        <v>51</v>
      </c>
      <c r="H76" s="34"/>
      <c r="I76" s="34"/>
      <c r="J76" s="100" t="s">
        <v>52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96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Holice, Havlíčkova - kanalizace - aktualizace 2025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94</v>
      </c>
      <c r="L86" s="32"/>
    </row>
    <row r="87" spans="2:47" s="1" customFormat="1" ht="16.5" customHeight="1">
      <c r="B87" s="32"/>
      <c r="E87" s="211" t="str">
        <f>E9</f>
        <v>03 - Vedlejší a ostatní náklady</v>
      </c>
      <c r="F87" s="232"/>
      <c r="G87" s="232"/>
      <c r="H87" s="232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Holice</v>
      </c>
      <c r="I89" s="27" t="s">
        <v>22</v>
      </c>
      <c r="J89" s="52" t="str">
        <f>IF(J12="","",J12)</f>
        <v>3. 6. 2025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Vodovody a kanalizace Pardubice, a.s.</v>
      </c>
      <c r="I91" s="27" t="s">
        <v>30</v>
      </c>
      <c r="J91" s="30" t="str">
        <f>E21</f>
        <v>Multiaqua s.r.o.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33</v>
      </c>
      <c r="J92" s="30" t="str">
        <f>E24</f>
        <v>Ing. Pavel Čihák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97</v>
      </c>
      <c r="D94" s="93"/>
      <c r="E94" s="93"/>
      <c r="F94" s="93"/>
      <c r="G94" s="93"/>
      <c r="H94" s="93"/>
      <c r="I94" s="93"/>
      <c r="J94" s="102" t="s">
        <v>98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99</v>
      </c>
      <c r="J96" s="66">
        <f>J124</f>
        <v>0</v>
      </c>
      <c r="L96" s="32"/>
      <c r="AU96" s="17" t="s">
        <v>100</v>
      </c>
    </row>
    <row r="97" spans="2:12" s="8" customFormat="1" ht="24.95" customHeight="1">
      <c r="B97" s="104"/>
      <c r="D97" s="105" t="s">
        <v>707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899999999999999" customHeight="1">
      <c r="B98" s="108"/>
      <c r="D98" s="109" t="s">
        <v>708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8" customFormat="1" ht="24.95" customHeight="1">
      <c r="B99" s="104"/>
      <c r="D99" s="105" t="s">
        <v>709</v>
      </c>
      <c r="E99" s="106"/>
      <c r="F99" s="106"/>
      <c r="G99" s="106"/>
      <c r="H99" s="106"/>
      <c r="I99" s="106"/>
      <c r="J99" s="107">
        <f>J132</f>
        <v>0</v>
      </c>
      <c r="L99" s="104"/>
    </row>
    <row r="100" spans="2:12" s="9" customFormat="1" ht="19.899999999999999" customHeight="1">
      <c r="B100" s="108"/>
      <c r="D100" s="109" t="s">
        <v>708</v>
      </c>
      <c r="E100" s="110"/>
      <c r="F100" s="110"/>
      <c r="G100" s="110"/>
      <c r="H100" s="110"/>
      <c r="I100" s="110"/>
      <c r="J100" s="111">
        <f>J133</f>
        <v>0</v>
      </c>
      <c r="L100" s="108"/>
    </row>
    <row r="101" spans="2:12" s="8" customFormat="1" ht="24.95" customHeight="1">
      <c r="B101" s="104"/>
      <c r="D101" s="105" t="s">
        <v>710</v>
      </c>
      <c r="E101" s="106"/>
      <c r="F101" s="106"/>
      <c r="G101" s="106"/>
      <c r="H101" s="106"/>
      <c r="I101" s="106"/>
      <c r="J101" s="107">
        <f>J138</f>
        <v>0</v>
      </c>
      <c r="L101" s="104"/>
    </row>
    <row r="102" spans="2:12" s="9" customFormat="1" ht="19.899999999999999" customHeight="1">
      <c r="B102" s="108"/>
      <c r="D102" s="109" t="s">
        <v>708</v>
      </c>
      <c r="E102" s="110"/>
      <c r="F102" s="110"/>
      <c r="G102" s="110"/>
      <c r="H102" s="110"/>
      <c r="I102" s="110"/>
      <c r="J102" s="111">
        <f>J139</f>
        <v>0</v>
      </c>
      <c r="L102" s="108"/>
    </row>
    <row r="103" spans="2:12" s="8" customFormat="1" ht="24.95" customHeight="1">
      <c r="B103" s="104"/>
      <c r="D103" s="105" t="s">
        <v>711</v>
      </c>
      <c r="E103" s="106"/>
      <c r="F103" s="106"/>
      <c r="G103" s="106"/>
      <c r="H103" s="106"/>
      <c r="I103" s="106"/>
      <c r="J103" s="107">
        <f>J146</f>
        <v>0</v>
      </c>
      <c r="L103" s="104"/>
    </row>
    <row r="104" spans="2:12" s="9" customFormat="1" ht="19.899999999999999" customHeight="1">
      <c r="B104" s="108"/>
      <c r="D104" s="109" t="s">
        <v>708</v>
      </c>
      <c r="E104" s="110"/>
      <c r="F104" s="110"/>
      <c r="G104" s="110"/>
      <c r="H104" s="110"/>
      <c r="I104" s="110"/>
      <c r="J104" s="111">
        <f>J147</f>
        <v>0</v>
      </c>
      <c r="L104" s="108"/>
    </row>
    <row r="105" spans="2:12" s="1" customFormat="1" ht="21.75" customHeight="1">
      <c r="B105" s="32"/>
      <c r="L105" s="32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5" customHeight="1">
      <c r="B111" s="32"/>
      <c r="C111" s="21" t="s">
        <v>111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30" t="str">
        <f>E7</f>
        <v>Holice, Havlíčkova - kanalizace - aktualizace 2025</v>
      </c>
      <c r="F114" s="231"/>
      <c r="G114" s="231"/>
      <c r="H114" s="231"/>
      <c r="L114" s="32"/>
    </row>
    <row r="115" spans="2:65" s="1" customFormat="1" ht="12" customHeight="1">
      <c r="B115" s="32"/>
      <c r="C115" s="27" t="s">
        <v>94</v>
      </c>
      <c r="L115" s="32"/>
    </row>
    <row r="116" spans="2:65" s="1" customFormat="1" ht="16.5" customHeight="1">
      <c r="B116" s="32"/>
      <c r="E116" s="211" t="str">
        <f>E9</f>
        <v>03 - Vedlejší a ostatní náklady</v>
      </c>
      <c r="F116" s="232"/>
      <c r="G116" s="232"/>
      <c r="H116" s="232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Holice</v>
      </c>
      <c r="I118" s="27" t="s">
        <v>22</v>
      </c>
      <c r="J118" s="52" t="str">
        <f>IF(J12="","",J12)</f>
        <v>3. 6. 2025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E15</f>
        <v>Vodovody a kanalizace Pardubice, a.s.</v>
      </c>
      <c r="I120" s="27" t="s">
        <v>30</v>
      </c>
      <c r="J120" s="30" t="str">
        <f>E21</f>
        <v>Multiaqua s.r.o.</v>
      </c>
      <c r="L120" s="32"/>
    </row>
    <row r="121" spans="2:65" s="1" customFormat="1" ht="15.2" customHeight="1">
      <c r="B121" s="32"/>
      <c r="C121" s="27" t="s">
        <v>28</v>
      </c>
      <c r="F121" s="25" t="str">
        <f>IF(E18="","",E18)</f>
        <v>Vyplň údaj</v>
      </c>
      <c r="I121" s="27" t="s">
        <v>33</v>
      </c>
      <c r="J121" s="30" t="str">
        <f>E24</f>
        <v>Ing. Pavel Čihák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112</v>
      </c>
      <c r="D123" s="114" t="s">
        <v>61</v>
      </c>
      <c r="E123" s="114" t="s">
        <v>57</v>
      </c>
      <c r="F123" s="114" t="s">
        <v>58</v>
      </c>
      <c r="G123" s="114" t="s">
        <v>113</v>
      </c>
      <c r="H123" s="114" t="s">
        <v>114</v>
      </c>
      <c r="I123" s="114" t="s">
        <v>115</v>
      </c>
      <c r="J123" s="114" t="s">
        <v>98</v>
      </c>
      <c r="K123" s="115" t="s">
        <v>116</v>
      </c>
      <c r="L123" s="112"/>
      <c r="M123" s="59" t="s">
        <v>1</v>
      </c>
      <c r="N123" s="60" t="s">
        <v>40</v>
      </c>
      <c r="O123" s="60" t="s">
        <v>117</v>
      </c>
      <c r="P123" s="60" t="s">
        <v>118</v>
      </c>
      <c r="Q123" s="60" t="s">
        <v>119</v>
      </c>
      <c r="R123" s="60" t="s">
        <v>120</v>
      </c>
      <c r="S123" s="60" t="s">
        <v>121</v>
      </c>
      <c r="T123" s="61" t="s">
        <v>122</v>
      </c>
    </row>
    <row r="124" spans="2:65" s="1" customFormat="1" ht="22.9" customHeight="1">
      <c r="B124" s="32"/>
      <c r="C124" s="64" t="s">
        <v>123</v>
      </c>
      <c r="J124" s="116">
        <f>BK124</f>
        <v>0</v>
      </c>
      <c r="L124" s="32"/>
      <c r="M124" s="62"/>
      <c r="N124" s="53"/>
      <c r="O124" s="53"/>
      <c r="P124" s="117">
        <f>P125+P132+P138+P146</f>
        <v>0</v>
      </c>
      <c r="Q124" s="53"/>
      <c r="R124" s="117">
        <f>R125+R132+R138+R146</f>
        <v>0</v>
      </c>
      <c r="S124" s="53"/>
      <c r="T124" s="118">
        <f>T125+T132+T138+T146</f>
        <v>0</v>
      </c>
      <c r="AT124" s="17" t="s">
        <v>75</v>
      </c>
      <c r="AU124" s="17" t="s">
        <v>100</v>
      </c>
      <c r="BK124" s="119">
        <f>BK125+BK132+BK138+BK146</f>
        <v>0</v>
      </c>
    </row>
    <row r="125" spans="2:65" s="11" customFormat="1" ht="25.9" customHeight="1">
      <c r="B125" s="120"/>
      <c r="D125" s="121" t="s">
        <v>75</v>
      </c>
      <c r="E125" s="122" t="s">
        <v>712</v>
      </c>
      <c r="F125" s="122" t="s">
        <v>713</v>
      </c>
      <c r="I125" s="123"/>
      <c r="J125" s="124">
        <f>BK125</f>
        <v>0</v>
      </c>
      <c r="L125" s="120"/>
      <c r="M125" s="125"/>
      <c r="P125" s="126">
        <f>P126</f>
        <v>0</v>
      </c>
      <c r="R125" s="126">
        <f>R126</f>
        <v>0</v>
      </c>
      <c r="T125" s="127">
        <f>T126</f>
        <v>0</v>
      </c>
      <c r="AR125" s="121" t="s">
        <v>84</v>
      </c>
      <c r="AT125" s="128" t="s">
        <v>75</v>
      </c>
      <c r="AU125" s="128" t="s">
        <v>76</v>
      </c>
      <c r="AY125" s="121" t="s">
        <v>126</v>
      </c>
      <c r="BK125" s="129">
        <f>BK126</f>
        <v>0</v>
      </c>
    </row>
    <row r="126" spans="2:65" s="11" customFormat="1" ht="22.9" customHeight="1">
      <c r="B126" s="120"/>
      <c r="D126" s="121" t="s">
        <v>75</v>
      </c>
      <c r="E126" s="130" t="s">
        <v>714</v>
      </c>
      <c r="F126" s="130" t="s">
        <v>715</v>
      </c>
      <c r="I126" s="123"/>
      <c r="J126" s="131">
        <f>BK126</f>
        <v>0</v>
      </c>
      <c r="L126" s="120"/>
      <c r="M126" s="125"/>
      <c r="P126" s="126">
        <f>SUM(P127:P131)</f>
        <v>0</v>
      </c>
      <c r="R126" s="126">
        <f>SUM(R127:R131)</f>
        <v>0</v>
      </c>
      <c r="T126" s="127">
        <f>SUM(T127:T131)</f>
        <v>0</v>
      </c>
      <c r="AR126" s="121" t="s">
        <v>84</v>
      </c>
      <c r="AT126" s="128" t="s">
        <v>75</v>
      </c>
      <c r="AU126" s="128" t="s">
        <v>84</v>
      </c>
      <c r="AY126" s="121" t="s">
        <v>126</v>
      </c>
      <c r="BK126" s="129">
        <f>SUM(BK127:BK131)</f>
        <v>0</v>
      </c>
    </row>
    <row r="127" spans="2:65" s="1" customFormat="1" ht="24.2" customHeight="1">
      <c r="B127" s="32"/>
      <c r="C127" s="132" t="s">
        <v>84</v>
      </c>
      <c r="D127" s="132" t="s">
        <v>128</v>
      </c>
      <c r="E127" s="133" t="s">
        <v>716</v>
      </c>
      <c r="F127" s="134" t="s">
        <v>717</v>
      </c>
      <c r="G127" s="135" t="s">
        <v>718</v>
      </c>
      <c r="H127" s="136">
        <v>1</v>
      </c>
      <c r="I127" s="137"/>
      <c r="J127" s="138">
        <f>ROUND(I127*H127,2)</f>
        <v>0</v>
      </c>
      <c r="K127" s="134" t="s">
        <v>1</v>
      </c>
      <c r="L127" s="32"/>
      <c r="M127" s="139" t="s">
        <v>1</v>
      </c>
      <c r="N127" s="140" t="s">
        <v>41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133</v>
      </c>
      <c r="AT127" s="143" t="s">
        <v>128</v>
      </c>
      <c r="AU127" s="143" t="s">
        <v>86</v>
      </c>
      <c r="AY127" s="17" t="s">
        <v>126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84</v>
      </c>
      <c r="BK127" s="144">
        <f>ROUND(I127*H127,2)</f>
        <v>0</v>
      </c>
      <c r="BL127" s="17" t="s">
        <v>133</v>
      </c>
      <c r="BM127" s="143" t="s">
        <v>86</v>
      </c>
    </row>
    <row r="128" spans="2:65" s="1" customFormat="1" ht="16.5" customHeight="1">
      <c r="B128" s="32"/>
      <c r="C128" s="132" t="s">
        <v>86</v>
      </c>
      <c r="D128" s="132" t="s">
        <v>128</v>
      </c>
      <c r="E128" s="133" t="s">
        <v>719</v>
      </c>
      <c r="F128" s="134" t="s">
        <v>720</v>
      </c>
      <c r="G128" s="135" t="s">
        <v>718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41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133</v>
      </c>
      <c r="AT128" s="143" t="s">
        <v>128</v>
      </c>
      <c r="AU128" s="143" t="s">
        <v>86</v>
      </c>
      <c r="AY128" s="17" t="s">
        <v>126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84</v>
      </c>
      <c r="BK128" s="144">
        <f>ROUND(I128*H128,2)</f>
        <v>0</v>
      </c>
      <c r="BL128" s="17" t="s">
        <v>133</v>
      </c>
      <c r="BM128" s="143" t="s">
        <v>133</v>
      </c>
    </row>
    <row r="129" spans="2:65" s="1" customFormat="1" ht="29.25">
      <c r="B129" s="32"/>
      <c r="D129" s="146" t="s">
        <v>249</v>
      </c>
      <c r="F129" s="177" t="s">
        <v>721</v>
      </c>
      <c r="I129" s="178"/>
      <c r="L129" s="32"/>
      <c r="M129" s="179"/>
      <c r="T129" s="56"/>
      <c r="AT129" s="17" t="s">
        <v>249</v>
      </c>
      <c r="AU129" s="17" t="s">
        <v>86</v>
      </c>
    </row>
    <row r="130" spans="2:65" s="1" customFormat="1" ht="16.5" customHeight="1">
      <c r="B130" s="32"/>
      <c r="C130" s="132" t="s">
        <v>142</v>
      </c>
      <c r="D130" s="132" t="s">
        <v>128</v>
      </c>
      <c r="E130" s="133" t="s">
        <v>722</v>
      </c>
      <c r="F130" s="134" t="s">
        <v>723</v>
      </c>
      <c r="G130" s="135" t="s">
        <v>718</v>
      </c>
      <c r="H130" s="136">
        <v>1</v>
      </c>
      <c r="I130" s="137"/>
      <c r="J130" s="138">
        <f>ROUND(I130*H130,2)</f>
        <v>0</v>
      </c>
      <c r="K130" s="134" t="s">
        <v>1</v>
      </c>
      <c r="L130" s="32"/>
      <c r="M130" s="139" t="s">
        <v>1</v>
      </c>
      <c r="N130" s="140" t="s">
        <v>41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133</v>
      </c>
      <c r="AT130" s="143" t="s">
        <v>128</v>
      </c>
      <c r="AU130" s="143" t="s">
        <v>86</v>
      </c>
      <c r="AY130" s="17" t="s">
        <v>126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84</v>
      </c>
      <c r="BK130" s="144">
        <f>ROUND(I130*H130,2)</f>
        <v>0</v>
      </c>
      <c r="BL130" s="17" t="s">
        <v>133</v>
      </c>
      <c r="BM130" s="143" t="s">
        <v>145</v>
      </c>
    </row>
    <row r="131" spans="2:65" s="1" customFormat="1" ht="78">
      <c r="B131" s="32"/>
      <c r="D131" s="146" t="s">
        <v>249</v>
      </c>
      <c r="F131" s="177" t="s">
        <v>724</v>
      </c>
      <c r="I131" s="178"/>
      <c r="L131" s="32"/>
      <c r="M131" s="179"/>
      <c r="T131" s="56"/>
      <c r="AT131" s="17" t="s">
        <v>249</v>
      </c>
      <c r="AU131" s="17" t="s">
        <v>86</v>
      </c>
    </row>
    <row r="132" spans="2:65" s="11" customFormat="1" ht="25.9" customHeight="1">
      <c r="B132" s="120"/>
      <c r="D132" s="121" t="s">
        <v>75</v>
      </c>
      <c r="E132" s="122" t="s">
        <v>725</v>
      </c>
      <c r="F132" s="122" t="s">
        <v>726</v>
      </c>
      <c r="I132" s="123"/>
      <c r="J132" s="124">
        <f>BK132</f>
        <v>0</v>
      </c>
      <c r="L132" s="120"/>
      <c r="M132" s="125"/>
      <c r="P132" s="126">
        <f>P133</f>
        <v>0</v>
      </c>
      <c r="R132" s="126">
        <f>R133</f>
        <v>0</v>
      </c>
      <c r="T132" s="127">
        <f>T133</f>
        <v>0</v>
      </c>
      <c r="AR132" s="121" t="s">
        <v>84</v>
      </c>
      <c r="AT132" s="128" t="s">
        <v>75</v>
      </c>
      <c r="AU132" s="128" t="s">
        <v>76</v>
      </c>
      <c r="AY132" s="121" t="s">
        <v>126</v>
      </c>
      <c r="BK132" s="129">
        <f>BK133</f>
        <v>0</v>
      </c>
    </row>
    <row r="133" spans="2:65" s="11" customFormat="1" ht="22.9" customHeight="1">
      <c r="B133" s="120"/>
      <c r="D133" s="121" t="s">
        <v>75</v>
      </c>
      <c r="E133" s="130" t="s">
        <v>714</v>
      </c>
      <c r="F133" s="130" t="s">
        <v>715</v>
      </c>
      <c r="I133" s="123"/>
      <c r="J133" s="131">
        <f>BK133</f>
        <v>0</v>
      </c>
      <c r="L133" s="120"/>
      <c r="M133" s="125"/>
      <c r="P133" s="126">
        <f>SUM(P134:P137)</f>
        <v>0</v>
      </c>
      <c r="R133" s="126">
        <f>SUM(R134:R137)</f>
        <v>0</v>
      </c>
      <c r="T133" s="127">
        <f>SUM(T134:T137)</f>
        <v>0</v>
      </c>
      <c r="AR133" s="121" t="s">
        <v>84</v>
      </c>
      <c r="AT133" s="128" t="s">
        <v>75</v>
      </c>
      <c r="AU133" s="128" t="s">
        <v>84</v>
      </c>
      <c r="AY133" s="121" t="s">
        <v>126</v>
      </c>
      <c r="BK133" s="129">
        <f>SUM(BK134:BK137)</f>
        <v>0</v>
      </c>
    </row>
    <row r="134" spans="2:65" s="1" customFormat="1" ht="16.5" customHeight="1">
      <c r="B134" s="32"/>
      <c r="C134" s="132" t="s">
        <v>133</v>
      </c>
      <c r="D134" s="132" t="s">
        <v>128</v>
      </c>
      <c r="E134" s="133" t="s">
        <v>727</v>
      </c>
      <c r="F134" s="134" t="s">
        <v>728</v>
      </c>
      <c r="G134" s="135" t="s">
        <v>718</v>
      </c>
      <c r="H134" s="136">
        <v>1</v>
      </c>
      <c r="I134" s="137"/>
      <c r="J134" s="138">
        <f>ROUND(I134*H134,2)</f>
        <v>0</v>
      </c>
      <c r="K134" s="134" t="s">
        <v>1</v>
      </c>
      <c r="L134" s="32"/>
      <c r="M134" s="139" t="s">
        <v>1</v>
      </c>
      <c r="N134" s="140" t="s">
        <v>41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133</v>
      </c>
      <c r="AT134" s="143" t="s">
        <v>128</v>
      </c>
      <c r="AU134" s="143" t="s">
        <v>86</v>
      </c>
      <c r="AY134" s="17" t="s">
        <v>126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84</v>
      </c>
      <c r="BK134" s="144">
        <f>ROUND(I134*H134,2)</f>
        <v>0</v>
      </c>
      <c r="BL134" s="17" t="s">
        <v>133</v>
      </c>
      <c r="BM134" s="143" t="s">
        <v>148</v>
      </c>
    </row>
    <row r="135" spans="2:65" s="1" customFormat="1" ht="58.5">
      <c r="B135" s="32"/>
      <c r="D135" s="146" t="s">
        <v>249</v>
      </c>
      <c r="F135" s="177" t="s">
        <v>729</v>
      </c>
      <c r="I135" s="178"/>
      <c r="L135" s="32"/>
      <c r="M135" s="179"/>
      <c r="T135" s="56"/>
      <c r="AT135" s="17" t="s">
        <v>249</v>
      </c>
      <c r="AU135" s="17" t="s">
        <v>86</v>
      </c>
    </row>
    <row r="136" spans="2:65" s="1" customFormat="1" ht="33" customHeight="1">
      <c r="B136" s="32"/>
      <c r="C136" s="132" t="s">
        <v>149</v>
      </c>
      <c r="D136" s="132" t="s">
        <v>128</v>
      </c>
      <c r="E136" s="133" t="s">
        <v>730</v>
      </c>
      <c r="F136" s="134" t="s">
        <v>731</v>
      </c>
      <c r="G136" s="135" t="s">
        <v>718</v>
      </c>
      <c r="H136" s="136">
        <v>1</v>
      </c>
      <c r="I136" s="137"/>
      <c r="J136" s="138">
        <f>ROUND(I136*H136,2)</f>
        <v>0</v>
      </c>
      <c r="K136" s="134" t="s">
        <v>1</v>
      </c>
      <c r="L136" s="32"/>
      <c r="M136" s="139" t="s">
        <v>1</v>
      </c>
      <c r="N136" s="140" t="s">
        <v>41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133</v>
      </c>
      <c r="AT136" s="143" t="s">
        <v>128</v>
      </c>
      <c r="AU136" s="143" t="s">
        <v>86</v>
      </c>
      <c r="AY136" s="17" t="s">
        <v>126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84</v>
      </c>
      <c r="BK136" s="144">
        <f>ROUND(I136*H136,2)</f>
        <v>0</v>
      </c>
      <c r="BL136" s="17" t="s">
        <v>133</v>
      </c>
      <c r="BM136" s="143" t="s">
        <v>152</v>
      </c>
    </row>
    <row r="137" spans="2:65" s="1" customFormat="1" ht="107.25">
      <c r="B137" s="32"/>
      <c r="D137" s="146" t="s">
        <v>249</v>
      </c>
      <c r="F137" s="177" t="s">
        <v>732</v>
      </c>
      <c r="I137" s="178"/>
      <c r="L137" s="32"/>
      <c r="M137" s="179"/>
      <c r="T137" s="56"/>
      <c r="AT137" s="17" t="s">
        <v>249</v>
      </c>
      <c r="AU137" s="17" t="s">
        <v>86</v>
      </c>
    </row>
    <row r="138" spans="2:65" s="11" customFormat="1" ht="25.9" customHeight="1">
      <c r="B138" s="120"/>
      <c r="D138" s="121" t="s">
        <v>75</v>
      </c>
      <c r="E138" s="122" t="s">
        <v>733</v>
      </c>
      <c r="F138" s="122" t="s">
        <v>734</v>
      </c>
      <c r="I138" s="123"/>
      <c r="J138" s="124">
        <f>BK138</f>
        <v>0</v>
      </c>
      <c r="L138" s="120"/>
      <c r="M138" s="125"/>
      <c r="P138" s="126">
        <f>P139</f>
        <v>0</v>
      </c>
      <c r="R138" s="126">
        <f>R139</f>
        <v>0</v>
      </c>
      <c r="T138" s="127">
        <f>T139</f>
        <v>0</v>
      </c>
      <c r="AR138" s="121" t="s">
        <v>84</v>
      </c>
      <c r="AT138" s="128" t="s">
        <v>75</v>
      </c>
      <c r="AU138" s="128" t="s">
        <v>76</v>
      </c>
      <c r="AY138" s="121" t="s">
        <v>126</v>
      </c>
      <c r="BK138" s="129">
        <f>BK139</f>
        <v>0</v>
      </c>
    </row>
    <row r="139" spans="2:65" s="11" customFormat="1" ht="22.9" customHeight="1">
      <c r="B139" s="120"/>
      <c r="D139" s="121" t="s">
        <v>75</v>
      </c>
      <c r="E139" s="130" t="s">
        <v>714</v>
      </c>
      <c r="F139" s="130" t="s">
        <v>715</v>
      </c>
      <c r="I139" s="123"/>
      <c r="J139" s="131">
        <f>BK139</f>
        <v>0</v>
      </c>
      <c r="L139" s="120"/>
      <c r="M139" s="125"/>
      <c r="P139" s="126">
        <f>SUM(P140:P145)</f>
        <v>0</v>
      </c>
      <c r="R139" s="126">
        <f>SUM(R140:R145)</f>
        <v>0</v>
      </c>
      <c r="T139" s="127">
        <f>SUM(T140:T145)</f>
        <v>0</v>
      </c>
      <c r="AR139" s="121" t="s">
        <v>84</v>
      </c>
      <c r="AT139" s="128" t="s">
        <v>75</v>
      </c>
      <c r="AU139" s="128" t="s">
        <v>84</v>
      </c>
      <c r="AY139" s="121" t="s">
        <v>126</v>
      </c>
      <c r="BK139" s="129">
        <f>SUM(BK140:BK145)</f>
        <v>0</v>
      </c>
    </row>
    <row r="140" spans="2:65" s="1" customFormat="1" ht="33" customHeight="1">
      <c r="B140" s="32"/>
      <c r="C140" s="132" t="s">
        <v>145</v>
      </c>
      <c r="D140" s="132" t="s">
        <v>128</v>
      </c>
      <c r="E140" s="133" t="s">
        <v>735</v>
      </c>
      <c r="F140" s="134" t="s">
        <v>736</v>
      </c>
      <c r="G140" s="135" t="s">
        <v>718</v>
      </c>
      <c r="H140" s="136">
        <v>1</v>
      </c>
      <c r="I140" s="137"/>
      <c r="J140" s="138">
        <f>ROUND(I140*H140,2)</f>
        <v>0</v>
      </c>
      <c r="K140" s="134" t="s">
        <v>1</v>
      </c>
      <c r="L140" s="32"/>
      <c r="M140" s="139" t="s">
        <v>1</v>
      </c>
      <c r="N140" s="140" t="s">
        <v>41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133</v>
      </c>
      <c r="AT140" s="143" t="s">
        <v>128</v>
      </c>
      <c r="AU140" s="143" t="s">
        <v>86</v>
      </c>
      <c r="AY140" s="17" t="s">
        <v>126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84</v>
      </c>
      <c r="BK140" s="144">
        <f>ROUND(I140*H140,2)</f>
        <v>0</v>
      </c>
      <c r="BL140" s="17" t="s">
        <v>133</v>
      </c>
      <c r="BM140" s="143" t="s">
        <v>8</v>
      </c>
    </row>
    <row r="141" spans="2:65" s="1" customFormat="1" ht="62.65" customHeight="1">
      <c r="B141" s="32"/>
      <c r="C141" s="132" t="s">
        <v>156</v>
      </c>
      <c r="D141" s="132" t="s">
        <v>128</v>
      </c>
      <c r="E141" s="133" t="s">
        <v>737</v>
      </c>
      <c r="F141" s="134" t="s">
        <v>738</v>
      </c>
      <c r="G141" s="135" t="s">
        <v>718</v>
      </c>
      <c r="H141" s="136">
        <v>1</v>
      </c>
      <c r="I141" s="137"/>
      <c r="J141" s="138">
        <f>ROUND(I141*H141,2)</f>
        <v>0</v>
      </c>
      <c r="K141" s="134" t="s">
        <v>1</v>
      </c>
      <c r="L141" s="32"/>
      <c r="M141" s="139" t="s">
        <v>1</v>
      </c>
      <c r="N141" s="140" t="s">
        <v>41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133</v>
      </c>
      <c r="AT141" s="143" t="s">
        <v>128</v>
      </c>
      <c r="AU141" s="143" t="s">
        <v>86</v>
      </c>
      <c r="AY141" s="17" t="s">
        <v>126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84</v>
      </c>
      <c r="BK141" s="144">
        <f>ROUND(I141*H141,2)</f>
        <v>0</v>
      </c>
      <c r="BL141" s="17" t="s">
        <v>133</v>
      </c>
      <c r="BM141" s="143" t="s">
        <v>160</v>
      </c>
    </row>
    <row r="142" spans="2:65" s="1" customFormat="1" ht="44.25" customHeight="1">
      <c r="B142" s="32"/>
      <c r="C142" s="132" t="s">
        <v>148</v>
      </c>
      <c r="D142" s="132" t="s">
        <v>128</v>
      </c>
      <c r="E142" s="133" t="s">
        <v>739</v>
      </c>
      <c r="F142" s="134" t="s">
        <v>740</v>
      </c>
      <c r="G142" s="135" t="s">
        <v>718</v>
      </c>
      <c r="H142" s="136">
        <v>1</v>
      </c>
      <c r="I142" s="137"/>
      <c r="J142" s="138">
        <f>ROUND(I142*H142,2)</f>
        <v>0</v>
      </c>
      <c r="K142" s="134" t="s">
        <v>1</v>
      </c>
      <c r="L142" s="32"/>
      <c r="M142" s="139" t="s">
        <v>1</v>
      </c>
      <c r="N142" s="140" t="s">
        <v>41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133</v>
      </c>
      <c r="AT142" s="143" t="s">
        <v>128</v>
      </c>
      <c r="AU142" s="143" t="s">
        <v>86</v>
      </c>
      <c r="AY142" s="17" t="s">
        <v>126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84</v>
      </c>
      <c r="BK142" s="144">
        <f>ROUND(I142*H142,2)</f>
        <v>0</v>
      </c>
      <c r="BL142" s="17" t="s">
        <v>133</v>
      </c>
      <c r="BM142" s="143" t="s">
        <v>164</v>
      </c>
    </row>
    <row r="143" spans="2:65" s="1" customFormat="1" ht="24.2" customHeight="1">
      <c r="B143" s="32"/>
      <c r="C143" s="132" t="s">
        <v>166</v>
      </c>
      <c r="D143" s="132" t="s">
        <v>128</v>
      </c>
      <c r="E143" s="133" t="s">
        <v>741</v>
      </c>
      <c r="F143" s="134" t="s">
        <v>742</v>
      </c>
      <c r="G143" s="135" t="s">
        <v>718</v>
      </c>
      <c r="H143" s="136">
        <v>1</v>
      </c>
      <c r="I143" s="137"/>
      <c r="J143" s="138">
        <f>ROUND(I143*H143,2)</f>
        <v>0</v>
      </c>
      <c r="K143" s="134" t="s">
        <v>1</v>
      </c>
      <c r="L143" s="32"/>
      <c r="M143" s="139" t="s">
        <v>1</v>
      </c>
      <c r="N143" s="140" t="s">
        <v>41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133</v>
      </c>
      <c r="AT143" s="143" t="s">
        <v>128</v>
      </c>
      <c r="AU143" s="143" t="s">
        <v>86</v>
      </c>
      <c r="AY143" s="17" t="s">
        <v>126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84</v>
      </c>
      <c r="BK143" s="144">
        <f>ROUND(I143*H143,2)</f>
        <v>0</v>
      </c>
      <c r="BL143" s="17" t="s">
        <v>133</v>
      </c>
      <c r="BM143" s="143" t="s">
        <v>169</v>
      </c>
    </row>
    <row r="144" spans="2:65" s="1" customFormat="1" ht="39">
      <c r="B144" s="32"/>
      <c r="D144" s="146" t="s">
        <v>249</v>
      </c>
      <c r="F144" s="177" t="s">
        <v>743</v>
      </c>
      <c r="I144" s="178"/>
      <c r="L144" s="32"/>
      <c r="M144" s="179"/>
      <c r="T144" s="56"/>
      <c r="AT144" s="17" t="s">
        <v>249</v>
      </c>
      <c r="AU144" s="17" t="s">
        <v>86</v>
      </c>
    </row>
    <row r="145" spans="2:65" s="1" customFormat="1" ht="298.14999999999998" customHeight="1">
      <c r="B145" s="32"/>
      <c r="C145" s="132" t="s">
        <v>152</v>
      </c>
      <c r="D145" s="132" t="s">
        <v>128</v>
      </c>
      <c r="E145" s="133" t="s">
        <v>744</v>
      </c>
      <c r="F145" s="134" t="s">
        <v>745</v>
      </c>
      <c r="G145" s="135" t="s">
        <v>718</v>
      </c>
      <c r="H145" s="136">
        <v>1</v>
      </c>
      <c r="I145" s="137"/>
      <c r="J145" s="138">
        <f>ROUND(I145*H145,2)</f>
        <v>0</v>
      </c>
      <c r="K145" s="134" t="s">
        <v>1</v>
      </c>
      <c r="L145" s="32"/>
      <c r="M145" s="139" t="s">
        <v>1</v>
      </c>
      <c r="N145" s="140" t="s">
        <v>41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133</v>
      </c>
      <c r="AT145" s="143" t="s">
        <v>128</v>
      </c>
      <c r="AU145" s="143" t="s">
        <v>86</v>
      </c>
      <c r="AY145" s="17" t="s">
        <v>126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84</v>
      </c>
      <c r="BK145" s="144">
        <f>ROUND(I145*H145,2)</f>
        <v>0</v>
      </c>
      <c r="BL145" s="17" t="s">
        <v>133</v>
      </c>
      <c r="BM145" s="143" t="s">
        <v>175</v>
      </c>
    </row>
    <row r="146" spans="2:65" s="11" customFormat="1" ht="25.9" customHeight="1">
      <c r="B146" s="120"/>
      <c r="D146" s="121" t="s">
        <v>75</v>
      </c>
      <c r="E146" s="122" t="s">
        <v>746</v>
      </c>
      <c r="F146" s="122" t="s">
        <v>747</v>
      </c>
      <c r="I146" s="123"/>
      <c r="J146" s="124">
        <f>BK146</f>
        <v>0</v>
      </c>
      <c r="L146" s="120"/>
      <c r="M146" s="125"/>
      <c r="P146" s="126">
        <f>P147</f>
        <v>0</v>
      </c>
      <c r="R146" s="126">
        <f>R147</f>
        <v>0</v>
      </c>
      <c r="T146" s="127">
        <f>T147</f>
        <v>0</v>
      </c>
      <c r="AR146" s="121" t="s">
        <v>84</v>
      </c>
      <c r="AT146" s="128" t="s">
        <v>75</v>
      </c>
      <c r="AU146" s="128" t="s">
        <v>76</v>
      </c>
      <c r="AY146" s="121" t="s">
        <v>126</v>
      </c>
      <c r="BK146" s="129">
        <f>BK147</f>
        <v>0</v>
      </c>
    </row>
    <row r="147" spans="2:65" s="11" customFormat="1" ht="22.9" customHeight="1">
      <c r="B147" s="120"/>
      <c r="D147" s="121" t="s">
        <v>75</v>
      </c>
      <c r="E147" s="130" t="s">
        <v>714</v>
      </c>
      <c r="F147" s="130" t="s">
        <v>715</v>
      </c>
      <c r="I147" s="123"/>
      <c r="J147" s="131">
        <f>BK147</f>
        <v>0</v>
      </c>
      <c r="L147" s="120"/>
      <c r="M147" s="125"/>
      <c r="P147" s="126">
        <f>SUM(P148:P159)</f>
        <v>0</v>
      </c>
      <c r="R147" s="126">
        <f>SUM(R148:R159)</f>
        <v>0</v>
      </c>
      <c r="T147" s="127">
        <f>SUM(T148:T159)</f>
        <v>0</v>
      </c>
      <c r="AR147" s="121" t="s">
        <v>84</v>
      </c>
      <c r="AT147" s="128" t="s">
        <v>75</v>
      </c>
      <c r="AU147" s="128" t="s">
        <v>84</v>
      </c>
      <c r="AY147" s="121" t="s">
        <v>126</v>
      </c>
      <c r="BK147" s="129">
        <f>SUM(BK148:BK159)</f>
        <v>0</v>
      </c>
    </row>
    <row r="148" spans="2:65" s="1" customFormat="1" ht="24.2" customHeight="1">
      <c r="B148" s="32"/>
      <c r="C148" s="132" t="s">
        <v>177</v>
      </c>
      <c r="D148" s="132" t="s">
        <v>128</v>
      </c>
      <c r="E148" s="133" t="s">
        <v>748</v>
      </c>
      <c r="F148" s="134" t="s">
        <v>749</v>
      </c>
      <c r="G148" s="135" t="s">
        <v>718</v>
      </c>
      <c r="H148" s="136">
        <v>1</v>
      </c>
      <c r="I148" s="137"/>
      <c r="J148" s="138">
        <f>ROUND(I148*H148,2)</f>
        <v>0</v>
      </c>
      <c r="K148" s="134" t="s">
        <v>1</v>
      </c>
      <c r="L148" s="32"/>
      <c r="M148" s="139" t="s">
        <v>1</v>
      </c>
      <c r="N148" s="140" t="s">
        <v>41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133</v>
      </c>
      <c r="AT148" s="143" t="s">
        <v>128</v>
      </c>
      <c r="AU148" s="143" t="s">
        <v>86</v>
      </c>
      <c r="AY148" s="17" t="s">
        <v>126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84</v>
      </c>
      <c r="BK148" s="144">
        <f>ROUND(I148*H148,2)</f>
        <v>0</v>
      </c>
      <c r="BL148" s="17" t="s">
        <v>133</v>
      </c>
      <c r="BM148" s="143" t="s">
        <v>180</v>
      </c>
    </row>
    <row r="149" spans="2:65" s="1" customFormat="1" ht="48.75">
      <c r="B149" s="32"/>
      <c r="D149" s="146" t="s">
        <v>249</v>
      </c>
      <c r="F149" s="177" t="s">
        <v>750</v>
      </c>
      <c r="I149" s="178"/>
      <c r="L149" s="32"/>
      <c r="M149" s="179"/>
      <c r="T149" s="56"/>
      <c r="AT149" s="17" t="s">
        <v>249</v>
      </c>
      <c r="AU149" s="17" t="s">
        <v>86</v>
      </c>
    </row>
    <row r="150" spans="2:65" s="1" customFormat="1" ht="24.2" customHeight="1">
      <c r="B150" s="32"/>
      <c r="C150" s="132" t="s">
        <v>8</v>
      </c>
      <c r="D150" s="132" t="s">
        <v>128</v>
      </c>
      <c r="E150" s="133" t="s">
        <v>751</v>
      </c>
      <c r="F150" s="134" t="s">
        <v>752</v>
      </c>
      <c r="G150" s="135" t="s">
        <v>718</v>
      </c>
      <c r="H150" s="136">
        <v>1</v>
      </c>
      <c r="I150" s="137"/>
      <c r="J150" s="138">
        <f>ROUND(I150*H150,2)</f>
        <v>0</v>
      </c>
      <c r="K150" s="134" t="s">
        <v>1</v>
      </c>
      <c r="L150" s="32"/>
      <c r="M150" s="139" t="s">
        <v>1</v>
      </c>
      <c r="N150" s="140" t="s">
        <v>41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133</v>
      </c>
      <c r="AT150" s="143" t="s">
        <v>128</v>
      </c>
      <c r="AU150" s="143" t="s">
        <v>86</v>
      </c>
      <c r="AY150" s="17" t="s">
        <v>126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84</v>
      </c>
      <c r="BK150" s="144">
        <f>ROUND(I150*H150,2)</f>
        <v>0</v>
      </c>
      <c r="BL150" s="17" t="s">
        <v>133</v>
      </c>
      <c r="BM150" s="143" t="s">
        <v>185</v>
      </c>
    </row>
    <row r="151" spans="2:65" s="1" customFormat="1" ht="58.5">
      <c r="B151" s="32"/>
      <c r="D151" s="146" t="s">
        <v>249</v>
      </c>
      <c r="F151" s="177" t="s">
        <v>753</v>
      </c>
      <c r="I151" s="178"/>
      <c r="L151" s="32"/>
      <c r="M151" s="179"/>
      <c r="T151" s="56"/>
      <c r="AT151" s="17" t="s">
        <v>249</v>
      </c>
      <c r="AU151" s="17" t="s">
        <v>86</v>
      </c>
    </row>
    <row r="152" spans="2:65" s="1" customFormat="1" ht="24.2" customHeight="1">
      <c r="B152" s="32"/>
      <c r="C152" s="132" t="s">
        <v>187</v>
      </c>
      <c r="D152" s="132" t="s">
        <v>128</v>
      </c>
      <c r="E152" s="133" t="s">
        <v>754</v>
      </c>
      <c r="F152" s="134" t="s">
        <v>755</v>
      </c>
      <c r="G152" s="135" t="s">
        <v>718</v>
      </c>
      <c r="H152" s="136">
        <v>1</v>
      </c>
      <c r="I152" s="137"/>
      <c r="J152" s="138">
        <f>ROUND(I152*H152,2)</f>
        <v>0</v>
      </c>
      <c r="K152" s="134" t="s">
        <v>1</v>
      </c>
      <c r="L152" s="32"/>
      <c r="M152" s="139" t="s">
        <v>1</v>
      </c>
      <c r="N152" s="140" t="s">
        <v>41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133</v>
      </c>
      <c r="AT152" s="143" t="s">
        <v>128</v>
      </c>
      <c r="AU152" s="143" t="s">
        <v>86</v>
      </c>
      <c r="AY152" s="17" t="s">
        <v>126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84</v>
      </c>
      <c r="BK152" s="144">
        <f>ROUND(I152*H152,2)</f>
        <v>0</v>
      </c>
      <c r="BL152" s="17" t="s">
        <v>133</v>
      </c>
      <c r="BM152" s="143" t="s">
        <v>190</v>
      </c>
    </row>
    <row r="153" spans="2:65" s="1" customFormat="1" ht="39">
      <c r="B153" s="32"/>
      <c r="D153" s="146" t="s">
        <v>249</v>
      </c>
      <c r="F153" s="177" t="s">
        <v>756</v>
      </c>
      <c r="I153" s="178"/>
      <c r="L153" s="32"/>
      <c r="M153" s="179"/>
      <c r="T153" s="56"/>
      <c r="AT153" s="17" t="s">
        <v>249</v>
      </c>
      <c r="AU153" s="17" t="s">
        <v>86</v>
      </c>
    </row>
    <row r="154" spans="2:65" s="1" customFormat="1" ht="24.2" customHeight="1">
      <c r="B154" s="32"/>
      <c r="C154" s="132" t="s">
        <v>160</v>
      </c>
      <c r="D154" s="132" t="s">
        <v>128</v>
      </c>
      <c r="E154" s="133" t="s">
        <v>757</v>
      </c>
      <c r="F154" s="134" t="s">
        <v>758</v>
      </c>
      <c r="G154" s="135" t="s">
        <v>718</v>
      </c>
      <c r="H154" s="136">
        <v>1</v>
      </c>
      <c r="I154" s="137"/>
      <c r="J154" s="138">
        <f>ROUND(I154*H154,2)</f>
        <v>0</v>
      </c>
      <c r="K154" s="134" t="s">
        <v>1</v>
      </c>
      <c r="L154" s="32"/>
      <c r="M154" s="139" t="s">
        <v>1</v>
      </c>
      <c r="N154" s="140" t="s">
        <v>41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133</v>
      </c>
      <c r="AT154" s="143" t="s">
        <v>128</v>
      </c>
      <c r="AU154" s="143" t="s">
        <v>86</v>
      </c>
      <c r="AY154" s="17" t="s">
        <v>126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7" t="s">
        <v>84</v>
      </c>
      <c r="BK154" s="144">
        <f>ROUND(I154*H154,2)</f>
        <v>0</v>
      </c>
      <c r="BL154" s="17" t="s">
        <v>133</v>
      </c>
      <c r="BM154" s="143" t="s">
        <v>195</v>
      </c>
    </row>
    <row r="155" spans="2:65" s="1" customFormat="1" ht="39">
      <c r="B155" s="32"/>
      <c r="D155" s="146" t="s">
        <v>249</v>
      </c>
      <c r="F155" s="177" t="s">
        <v>759</v>
      </c>
      <c r="I155" s="178"/>
      <c r="L155" s="32"/>
      <c r="M155" s="179"/>
      <c r="T155" s="56"/>
      <c r="AT155" s="17" t="s">
        <v>249</v>
      </c>
      <c r="AU155" s="17" t="s">
        <v>86</v>
      </c>
    </row>
    <row r="156" spans="2:65" s="1" customFormat="1" ht="44.25" customHeight="1">
      <c r="B156" s="32"/>
      <c r="C156" s="132" t="s">
        <v>200</v>
      </c>
      <c r="D156" s="132" t="s">
        <v>128</v>
      </c>
      <c r="E156" s="133" t="s">
        <v>760</v>
      </c>
      <c r="F156" s="134" t="s">
        <v>761</v>
      </c>
      <c r="G156" s="135" t="s">
        <v>718</v>
      </c>
      <c r="H156" s="136">
        <v>1</v>
      </c>
      <c r="I156" s="137"/>
      <c r="J156" s="138">
        <f>ROUND(I156*H156,2)</f>
        <v>0</v>
      </c>
      <c r="K156" s="134" t="s">
        <v>1</v>
      </c>
      <c r="L156" s="32"/>
      <c r="M156" s="139" t="s">
        <v>1</v>
      </c>
      <c r="N156" s="140" t="s">
        <v>41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133</v>
      </c>
      <c r="AT156" s="143" t="s">
        <v>128</v>
      </c>
      <c r="AU156" s="143" t="s">
        <v>86</v>
      </c>
      <c r="AY156" s="17" t="s">
        <v>126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84</v>
      </c>
      <c r="BK156" s="144">
        <f>ROUND(I156*H156,2)</f>
        <v>0</v>
      </c>
      <c r="BL156" s="17" t="s">
        <v>133</v>
      </c>
      <c r="BM156" s="143" t="s">
        <v>203</v>
      </c>
    </row>
    <row r="157" spans="2:65" s="1" customFormat="1" ht="16.5" customHeight="1">
      <c r="B157" s="32"/>
      <c r="C157" s="132" t="s">
        <v>164</v>
      </c>
      <c r="D157" s="132" t="s">
        <v>128</v>
      </c>
      <c r="E157" s="133" t="s">
        <v>762</v>
      </c>
      <c r="F157" s="134" t="s">
        <v>763</v>
      </c>
      <c r="G157" s="135" t="s">
        <v>718</v>
      </c>
      <c r="H157" s="136">
        <v>1</v>
      </c>
      <c r="I157" s="137"/>
      <c r="J157" s="138">
        <f>ROUND(I157*H157,2)</f>
        <v>0</v>
      </c>
      <c r="K157" s="134" t="s">
        <v>1</v>
      </c>
      <c r="L157" s="32"/>
      <c r="M157" s="139" t="s">
        <v>1</v>
      </c>
      <c r="N157" s="140" t="s">
        <v>41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133</v>
      </c>
      <c r="AT157" s="143" t="s">
        <v>128</v>
      </c>
      <c r="AU157" s="143" t="s">
        <v>86</v>
      </c>
      <c r="AY157" s="17" t="s">
        <v>126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7" t="s">
        <v>84</v>
      </c>
      <c r="BK157" s="144">
        <f>ROUND(I157*H157,2)</f>
        <v>0</v>
      </c>
      <c r="BL157" s="17" t="s">
        <v>133</v>
      </c>
      <c r="BM157" s="143" t="s">
        <v>206</v>
      </c>
    </row>
    <row r="158" spans="2:65" s="1" customFormat="1" ht="16.5" customHeight="1">
      <c r="B158" s="32"/>
      <c r="C158" s="132" t="s">
        <v>208</v>
      </c>
      <c r="D158" s="132" t="s">
        <v>128</v>
      </c>
      <c r="E158" s="133" t="s">
        <v>764</v>
      </c>
      <c r="F158" s="134" t="s">
        <v>765</v>
      </c>
      <c r="G158" s="135" t="s">
        <v>718</v>
      </c>
      <c r="H158" s="136">
        <v>1</v>
      </c>
      <c r="I158" s="137"/>
      <c r="J158" s="138">
        <f>ROUND(I158*H158,2)</f>
        <v>0</v>
      </c>
      <c r="K158" s="134" t="s">
        <v>1</v>
      </c>
      <c r="L158" s="32"/>
      <c r="M158" s="139" t="s">
        <v>1</v>
      </c>
      <c r="N158" s="140" t="s">
        <v>41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133</v>
      </c>
      <c r="AT158" s="143" t="s">
        <v>128</v>
      </c>
      <c r="AU158" s="143" t="s">
        <v>86</v>
      </c>
      <c r="AY158" s="17" t="s">
        <v>126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84</v>
      </c>
      <c r="BK158" s="144">
        <f>ROUND(I158*H158,2)</f>
        <v>0</v>
      </c>
      <c r="BL158" s="17" t="s">
        <v>133</v>
      </c>
      <c r="BM158" s="143" t="s">
        <v>211</v>
      </c>
    </row>
    <row r="159" spans="2:65" s="1" customFormat="1" ht="21.75" customHeight="1">
      <c r="B159" s="32"/>
      <c r="C159" s="132" t="s">
        <v>169</v>
      </c>
      <c r="D159" s="132" t="s">
        <v>128</v>
      </c>
      <c r="E159" s="133" t="s">
        <v>766</v>
      </c>
      <c r="F159" s="134" t="s">
        <v>767</v>
      </c>
      <c r="G159" s="135" t="s">
        <v>718</v>
      </c>
      <c r="H159" s="136">
        <v>1</v>
      </c>
      <c r="I159" s="137"/>
      <c r="J159" s="138">
        <f>ROUND(I159*H159,2)</f>
        <v>0</v>
      </c>
      <c r="K159" s="134" t="s">
        <v>1</v>
      </c>
      <c r="L159" s="32"/>
      <c r="M159" s="180" t="s">
        <v>1</v>
      </c>
      <c r="N159" s="181" t="s">
        <v>41</v>
      </c>
      <c r="O159" s="182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143" t="s">
        <v>133</v>
      </c>
      <c r="AT159" s="143" t="s">
        <v>128</v>
      </c>
      <c r="AU159" s="143" t="s">
        <v>86</v>
      </c>
      <c r="AY159" s="17" t="s">
        <v>126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84</v>
      </c>
      <c r="BK159" s="144">
        <f>ROUND(I159*H159,2)</f>
        <v>0</v>
      </c>
      <c r="BL159" s="17" t="s">
        <v>133</v>
      </c>
      <c r="BM159" s="143" t="s">
        <v>215</v>
      </c>
    </row>
    <row r="160" spans="2:65" s="1" customFormat="1" ht="6.95" customHeight="1">
      <c r="B160" s="44"/>
      <c r="C160" s="45"/>
      <c r="D160" s="45"/>
      <c r="E160" s="45"/>
      <c r="F160" s="45"/>
      <c r="G160" s="45"/>
      <c r="H160" s="45"/>
      <c r="I160" s="45"/>
      <c r="J160" s="45"/>
      <c r="K160" s="45"/>
      <c r="L160" s="32"/>
    </row>
  </sheetData>
  <sheetProtection algorithmName="SHA-512" hashValue="6oFO3Aw+cI+GFLuCoB0eiwoHx2g3w+blzRULZGUtSxZuzpazfVSNhs4prmAyy1yEbn6eZtJwwPEGo66rRBkKZg==" saltValue="UZbLjMOYFVSxgWDpvWApjnCBLwzV1B0Q8XmJ+m/ux8zCpnS+2+xZdQORulty8HrAQg8Cd/zZK81gR1gyjPNvgw==" spinCount="100000" sheet="1" objects="1" scenarios="1" formatColumns="0" formatRows="0" autoFilter="0"/>
  <autoFilter ref="C123:K159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02 - Úsek Š3-Š6</vt:lpstr>
      <vt:lpstr>SO 03 - Vodovodní řad</vt:lpstr>
      <vt:lpstr>03 - Vedlejší a ostatní n...</vt:lpstr>
      <vt:lpstr>'03 - Vedlejší a ostatní n...'!Názvy_tisku</vt:lpstr>
      <vt:lpstr>'Rekapitulace stavby'!Názvy_tisku</vt:lpstr>
      <vt:lpstr>'SO 02 - Úsek Š3-Š6'!Názvy_tisku</vt:lpstr>
      <vt:lpstr>'SO 03 - Vodovodní řad'!Názvy_tisku</vt:lpstr>
      <vt:lpstr>'03 - Vedlejší a ostatní n...'!Oblast_tisku</vt:lpstr>
      <vt:lpstr>'Rekapitulace stavby'!Oblast_tisku</vt:lpstr>
      <vt:lpstr>'SO 02 - Úsek Š3-Š6'!Oblast_tisku</vt:lpstr>
      <vt:lpstr>'SO 03 - Vodovodní řad'!Oblast_tisku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Ladislav</dc:creator>
  <cp:lastModifiedBy>Fialková Gabriela Ing.</cp:lastModifiedBy>
  <dcterms:created xsi:type="dcterms:W3CDTF">2025-06-11T12:03:22Z</dcterms:created>
  <dcterms:modified xsi:type="dcterms:W3CDTF">2025-06-12T06:50:39Z</dcterms:modified>
</cp:coreProperties>
</file>